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WSZ\2019_20\elearning\"/>
    </mc:Choice>
  </mc:AlternateContent>
  <xr:revisionPtr revIDLastSave="0" documentId="13_ncr:1_{0A6F7F3B-C742-4965-9A4B-EFB34BDE779E}" xr6:coauthVersionLast="44" xr6:coauthVersionMax="45" xr10:uidLastSave="{00000000-0000-0000-0000-000000000000}"/>
  <bookViews>
    <workbookView xWindow="-120" yWindow="-120" windowWidth="24240" windowHeight="13140" xr2:uid="{BD15678C-E87E-4C8C-8E30-5710C16899F7}"/>
  </bookViews>
  <sheets>
    <sheet name="Instrukcja" sheetId="10" r:id="rId1"/>
    <sheet name="Oznaczenie grupy" sheetId="1" r:id="rId2"/>
    <sheet name="Grupa1" sheetId="2" r:id="rId3"/>
    <sheet name="Grupa2" sheetId="3" r:id="rId4"/>
    <sheet name="Grupa3" sheetId="4" r:id="rId5"/>
    <sheet name="Grupa4" sheetId="5" r:id="rId6"/>
    <sheet name="Grupa5" sheetId="6" r:id="rId7"/>
    <sheet name="Grupa6" sheetId="7" r:id="rId8"/>
    <sheet name="Grupa7" sheetId="8" r:id="rId9"/>
    <sheet name="Sprawozdanie" sheetId="9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4" l="1"/>
  <c r="J17" i="9" l="1"/>
  <c r="J16" i="9"/>
  <c r="J15" i="9"/>
  <c r="J14" i="9"/>
  <c r="J13" i="9"/>
  <c r="J12" i="9"/>
  <c r="E17" i="9"/>
  <c r="E16" i="9"/>
  <c r="E15" i="9"/>
  <c r="E14" i="9"/>
  <c r="E13" i="9"/>
  <c r="E12" i="9"/>
  <c r="G7" i="8"/>
  <c r="F7" i="8" s="1"/>
  <c r="G8" i="7"/>
  <c r="F8" i="7" s="1"/>
  <c r="G8" i="6" l="1"/>
  <c r="F8" i="6" s="1"/>
  <c r="G7" i="6"/>
  <c r="F7" i="6" s="1"/>
  <c r="C17" i="6" l="1"/>
  <c r="F7" i="4"/>
  <c r="G8" i="4"/>
  <c r="F8" i="4" s="1"/>
  <c r="C17" i="4" l="1"/>
  <c r="F37" i="1"/>
  <c r="E37" i="1" s="1"/>
  <c r="F36" i="1"/>
  <c r="E36" i="1" s="1"/>
  <c r="F35" i="1"/>
  <c r="E35" i="1" s="1"/>
  <c r="F34" i="1"/>
  <c r="E34" i="1" s="1"/>
  <c r="F33" i="1"/>
  <c r="E33" i="1" s="1"/>
  <c r="F32" i="1"/>
  <c r="E32" i="1" s="1"/>
  <c r="F25" i="1"/>
  <c r="E25" i="1" s="1"/>
  <c r="F20" i="1"/>
  <c r="E20" i="1" s="1"/>
  <c r="F31" i="1"/>
  <c r="E31" i="1" s="1"/>
  <c r="F30" i="1"/>
  <c r="E30" i="1" s="1"/>
  <c r="F29" i="1"/>
  <c r="E29" i="1" s="1"/>
  <c r="F22" i="1"/>
  <c r="E22" i="1" s="1"/>
  <c r="F26" i="1"/>
  <c r="E26" i="1" s="1"/>
  <c r="F24" i="1"/>
  <c r="E24" i="1" s="1"/>
  <c r="F23" i="1"/>
  <c r="E23" i="1" s="1"/>
  <c r="F21" i="1"/>
  <c r="E21" i="1" s="1"/>
  <c r="F19" i="1"/>
  <c r="E19" i="1" s="1"/>
  <c r="F18" i="1"/>
  <c r="E18" i="1" s="1"/>
  <c r="C34" i="1" l="1"/>
  <c r="A54" i="9" s="1"/>
  <c r="C23" i="1"/>
  <c r="F7" i="1"/>
  <c r="E7" i="1" s="1"/>
  <c r="F15" i="1"/>
  <c r="E15" i="1" s="1"/>
  <c r="F14" i="1"/>
  <c r="E14" i="1" s="1"/>
  <c r="F13" i="1"/>
  <c r="E13" i="1" s="1"/>
  <c r="F12" i="1"/>
  <c r="E12" i="1" s="1"/>
  <c r="F11" i="1"/>
  <c r="E11" i="1" s="1"/>
  <c r="F10" i="1"/>
  <c r="E10" i="1" s="1"/>
  <c r="F9" i="1"/>
  <c r="E9" i="1" s="1"/>
  <c r="F8" i="1"/>
  <c r="E8" i="1" s="1"/>
  <c r="B64" i="9"/>
  <c r="B61" i="9"/>
  <c r="G63" i="9"/>
  <c r="G64" i="9"/>
  <c r="B58" i="9"/>
  <c r="G60" i="9"/>
  <c r="B56" i="9"/>
  <c r="G61" i="9"/>
  <c r="B55" i="9"/>
  <c r="B54" i="9"/>
  <c r="G62" i="9"/>
  <c r="B60" i="9"/>
  <c r="B57" i="9"/>
  <c r="B59" i="9"/>
  <c r="G59" i="9"/>
  <c r="B62" i="9"/>
  <c r="G57" i="9"/>
  <c r="G56" i="9"/>
  <c r="B63" i="9"/>
  <c r="G58" i="9"/>
  <c r="C23" i="9" l="1"/>
  <c r="C22" i="9"/>
  <c r="A41" i="9"/>
  <c r="C12" i="1"/>
  <c r="B47" i="9"/>
  <c r="G48" i="9"/>
  <c r="B42" i="9"/>
  <c r="G50" i="9"/>
  <c r="G51" i="9"/>
  <c r="B44" i="9"/>
  <c r="B49" i="9"/>
  <c r="G44" i="9"/>
  <c r="B46" i="9"/>
  <c r="G47" i="9"/>
  <c r="G49" i="9"/>
  <c r="G45" i="9"/>
  <c r="G43" i="9"/>
  <c r="B48" i="9"/>
  <c r="B51" i="9"/>
  <c r="B50" i="9"/>
  <c r="B45" i="9"/>
  <c r="B43" i="9"/>
  <c r="B41" i="9"/>
  <c r="G46" i="9"/>
  <c r="C5" i="8" l="1"/>
  <c r="C6" i="8"/>
  <c r="C6" i="7"/>
  <c r="C5" i="7"/>
  <c r="C5" i="2"/>
  <c r="C6" i="2"/>
  <c r="C6" i="6"/>
  <c r="C5" i="6"/>
  <c r="C6" i="5"/>
  <c r="C5" i="5"/>
  <c r="C6" i="4"/>
  <c r="C5" i="4"/>
  <c r="C6" i="3"/>
  <c r="C5" i="3"/>
  <c r="C21" i="9"/>
  <c r="A28" i="9"/>
  <c r="G32" i="9"/>
  <c r="G35" i="9"/>
  <c r="G36" i="9"/>
  <c r="B29" i="9"/>
  <c r="G38" i="9"/>
  <c r="B28" i="9"/>
  <c r="B32" i="9"/>
  <c r="G31" i="9"/>
  <c r="B33" i="9"/>
  <c r="B30" i="9"/>
  <c r="G29" i="9"/>
  <c r="B38" i="9"/>
  <c r="G33" i="9"/>
  <c r="B31" i="9"/>
  <c r="G30" i="9"/>
  <c r="G54" i="9"/>
  <c r="G34" i="9"/>
  <c r="G37" i="9"/>
  <c r="B34" i="9"/>
  <c r="G41" i="9"/>
  <c r="B37" i="9"/>
  <c r="B36" i="9"/>
  <c r="G28" i="9"/>
  <c r="G55" i="9"/>
  <c r="G42" i="9"/>
  <c r="B35" i="9"/>
  <c r="G8" i="8" l="1"/>
  <c r="F8" i="8" s="1"/>
  <c r="C17" i="8" s="1"/>
  <c r="G7" i="7"/>
  <c r="F7" i="7" s="1"/>
  <c r="C17" i="7" s="1"/>
  <c r="G8" i="5"/>
  <c r="F8" i="5" s="1"/>
  <c r="G7" i="5"/>
  <c r="F7" i="5" s="1"/>
  <c r="G8" i="3"/>
  <c r="F8" i="3" s="1"/>
  <c r="G7" i="3"/>
  <c r="F7" i="3" s="1"/>
  <c r="G7" i="2"/>
  <c r="F7" i="2" s="1"/>
  <c r="G8" i="2"/>
  <c r="F8" i="2" s="1"/>
  <c r="G66" i="9"/>
  <c r="C17" i="5" l="1"/>
  <c r="C17" i="3"/>
  <c r="C17" i="2"/>
  <c r="G40" i="9"/>
  <c r="G53" i="9"/>
</calcChain>
</file>

<file path=xl/sharedStrings.xml><?xml version="1.0" encoding="utf-8"?>
<sst xmlns="http://schemas.openxmlformats.org/spreadsheetml/2006/main" count="501" uniqueCount="172">
  <si>
    <t>Oznaczanie grupy analitycznej</t>
  </si>
  <si>
    <t>Probówka 1</t>
  </si>
  <si>
    <t>osady z AgNO3</t>
  </si>
  <si>
    <t>biały stopniowo żółkniejący i czerniejący osad</t>
  </si>
  <si>
    <t>biały osad</t>
  </si>
  <si>
    <t>żółty osad</t>
  </si>
  <si>
    <t>czarny osad</t>
  </si>
  <si>
    <t>osady z BaCl2</t>
  </si>
  <si>
    <t>brak osadu</t>
  </si>
  <si>
    <t>Roztwarzanie w HNO3</t>
  </si>
  <si>
    <t>rozpuszcza się</t>
  </si>
  <si>
    <t>nie rozpuszcza się</t>
  </si>
  <si>
    <t>nie było osadu</t>
  </si>
  <si>
    <t>jasnożółty osad</t>
  </si>
  <si>
    <r>
      <t>Po dodaniu roztworu AgNO</t>
    </r>
    <r>
      <rPr>
        <sz val="8"/>
        <color theme="1"/>
        <rFont val="Calibri"/>
        <family val="2"/>
        <charset val="238"/>
        <scheme val="minor"/>
      </rPr>
      <t>3</t>
    </r>
  </si>
  <si>
    <r>
      <t>Roztwarzanie osadu w HNO</t>
    </r>
    <r>
      <rPr>
        <sz val="8"/>
        <color theme="1"/>
        <rFont val="Calibri"/>
        <family val="2"/>
        <charset val="238"/>
        <scheme val="minor"/>
      </rPr>
      <t>3</t>
    </r>
  </si>
  <si>
    <r>
      <t>Po dodaniu roztworu BaCl</t>
    </r>
    <r>
      <rPr>
        <sz val="8"/>
        <color theme="1"/>
        <rFont val="Calibri"/>
        <family val="2"/>
        <charset val="238"/>
        <scheme val="minor"/>
      </rPr>
      <t>2</t>
    </r>
  </si>
  <si>
    <t>Nie ma takiej grupy, spróbuj zmienić wybór</t>
  </si>
  <si>
    <t>nie</t>
  </si>
  <si>
    <t>Grupa</t>
  </si>
  <si>
    <t>Probówka 2</t>
  </si>
  <si>
    <t>Probówka 3</t>
  </si>
  <si>
    <t>Odczynnik</t>
  </si>
  <si>
    <r>
      <t>Rozcieńczony H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SO</t>
    </r>
    <r>
      <rPr>
        <vertAlign val="subscript"/>
        <sz val="11"/>
        <color theme="1"/>
        <rFont val="Calibri"/>
        <family val="2"/>
        <charset val="238"/>
        <scheme val="minor"/>
      </rPr>
      <t>4</t>
    </r>
  </si>
  <si>
    <t>roz. H2SO4</t>
  </si>
  <si>
    <r>
      <t>Stężony H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SO</t>
    </r>
    <r>
      <rPr>
        <vertAlign val="subscript"/>
        <sz val="11"/>
        <color theme="1"/>
        <rFont val="Calibri"/>
        <family val="2"/>
        <charset val="238"/>
        <scheme val="minor"/>
      </rPr>
      <t>4</t>
    </r>
  </si>
  <si>
    <t>stęż. H2SO4</t>
  </si>
  <si>
    <r>
      <t>białe dymy w obecności NH</t>
    </r>
    <r>
      <rPr>
        <vertAlign val="subscript"/>
        <sz val="11"/>
        <color theme="1"/>
        <rFont val="Calibri"/>
        <family val="2"/>
        <charset val="238"/>
        <scheme val="minor"/>
      </rPr>
      <t>3</t>
    </r>
  </si>
  <si>
    <t>gaz o charakterystycznym zapachu, w roztworze ciemnobrunatne zabarwienie</t>
  </si>
  <si>
    <r>
      <t>KMnO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 xml:space="preserve"> + papierek jodoskrobiowy</t>
    </r>
  </si>
  <si>
    <t>gaz o charakterystycznym zapachu, bawiący papierek jodoskrobiowy na niebiesko</t>
  </si>
  <si>
    <r>
      <t>KMnO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 xml:space="preserve"> + H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SO</t>
    </r>
    <r>
      <rPr>
        <vertAlign val="subscript"/>
        <sz val="11"/>
        <color theme="1"/>
        <rFont val="Calibri"/>
        <family val="2"/>
        <charset val="238"/>
        <scheme val="minor"/>
      </rPr>
      <t>4</t>
    </r>
  </si>
  <si>
    <t>zanik fioletowej barwy, roztwór o charakterystycznym zapachu</t>
  </si>
  <si>
    <t>brak reakcji</t>
  </si>
  <si>
    <t>Woda chlorowa, chloroform</t>
  </si>
  <si>
    <t>żółte do czerwonobrunatnego zabarwienie warstwy chloroformowej</t>
  </si>
  <si>
    <t>Żaden anion nie da takiego zestawu wyników. Sprawdź w materiałach do ćwiczeń.</t>
  </si>
  <si>
    <r>
      <t>Anion Cl</t>
    </r>
    <r>
      <rPr>
        <vertAlign val="superscript"/>
        <sz val="11"/>
        <color theme="1"/>
        <rFont val="Calibri"/>
        <family val="2"/>
        <charset val="238"/>
        <scheme val="minor"/>
      </rPr>
      <t>-</t>
    </r>
  </si>
  <si>
    <r>
      <t>Anion Br</t>
    </r>
    <r>
      <rPr>
        <vertAlign val="superscript"/>
        <sz val="11"/>
        <color theme="1"/>
        <rFont val="Calibri"/>
        <family val="2"/>
        <charset val="238"/>
        <scheme val="minor"/>
      </rPr>
      <t>-</t>
    </r>
  </si>
  <si>
    <t>Anion</t>
  </si>
  <si>
    <t>Wykryty anion</t>
  </si>
  <si>
    <t>Oznaczanie anionu grupy 2</t>
  </si>
  <si>
    <t>Oznaczanie anionu grupy 1</t>
  </si>
  <si>
    <t>gaz o nieprzyjemnym zapachu rozkładającego się białka</t>
  </si>
  <si>
    <t>ostry zapach, mętnienie roztworu</t>
  </si>
  <si>
    <t>charakterystyczny zapach octu</t>
  </si>
  <si>
    <t>Rozcieńczony HCl</t>
  </si>
  <si>
    <t>gaz o charakterystycznym zapachu</t>
  </si>
  <si>
    <t>odbarwienie i zmętnienie roztworu</t>
  </si>
  <si>
    <t>Nitroprusydek sodu</t>
  </si>
  <si>
    <t>czerwonofioletowe zabarwienie</t>
  </si>
  <si>
    <t>Chlorek żelaza (III)</t>
  </si>
  <si>
    <t>czerwonobrunatne zabarwienie po zagotowaniu przechodzące w brunatny osad</t>
  </si>
  <si>
    <r>
      <t>Etanol w obecności H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SO</t>
    </r>
    <r>
      <rPr>
        <vertAlign val="subscript"/>
        <sz val="11"/>
        <color theme="1"/>
        <rFont val="Calibri"/>
        <family val="2"/>
        <charset val="238"/>
        <scheme val="minor"/>
      </rPr>
      <t>4</t>
    </r>
  </si>
  <si>
    <t>przyjemny owocowy zapach po ogrzaniu</t>
  </si>
  <si>
    <t>rozc.HCl</t>
  </si>
  <si>
    <t>KMnO4+H2SO4</t>
  </si>
  <si>
    <t>Nitroprusydek</t>
  </si>
  <si>
    <t>FeCl3</t>
  </si>
  <si>
    <t>Etanol</t>
  </si>
  <si>
    <t>Oznaczanie anionu grupy 3</t>
  </si>
  <si>
    <t>bezbarwny gaz powodujący zmętnienie wody wapiennej</t>
  </si>
  <si>
    <t>Chlorek baru</t>
  </si>
  <si>
    <t>BaCl2</t>
  </si>
  <si>
    <r>
      <t>Anion węglanowy CO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vertAlign val="superscript"/>
        <sz val="11"/>
        <color theme="1"/>
        <rFont val="Calibri"/>
        <family val="2"/>
        <charset val="238"/>
        <scheme val="minor"/>
      </rPr>
      <t>2-</t>
    </r>
  </si>
  <si>
    <t>Oznaczanie anionu grupy 4</t>
  </si>
  <si>
    <t>ostry zapach, zmętnienie roztworu</t>
  </si>
  <si>
    <t>rozc. HCl</t>
  </si>
  <si>
    <t>gaz powodujący zmętnienie wody wapiennej</t>
  </si>
  <si>
    <t>Jony żelaza (III)</t>
  </si>
  <si>
    <t>nietrwałe fioletowe zabarwienie</t>
  </si>
  <si>
    <t>molibdenian</t>
  </si>
  <si>
    <t>mieszanina magnezowa</t>
  </si>
  <si>
    <t>Molibdenian(VI) amonu, kwas azotowy</t>
  </si>
  <si>
    <t>Mieszanina magnezowa</t>
  </si>
  <si>
    <r>
      <t>Anion tiosiarczanowy S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O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vertAlign val="superscript"/>
        <sz val="11"/>
        <color theme="1"/>
        <rFont val="Calibri"/>
        <family val="2"/>
        <charset val="238"/>
        <scheme val="minor"/>
      </rPr>
      <t>2-</t>
    </r>
  </si>
  <si>
    <r>
      <t>Anion fosforanowy PO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vertAlign val="superscript"/>
        <sz val="11"/>
        <color theme="1"/>
        <rFont val="Calibri"/>
        <family val="2"/>
        <charset val="238"/>
        <scheme val="minor"/>
      </rPr>
      <t>3-</t>
    </r>
  </si>
  <si>
    <t>Oznaczanie anionu grupy 5</t>
  </si>
  <si>
    <t>brunatny gaz, żółknięcie roztworu</t>
  </si>
  <si>
    <r>
      <t>Anion azotanowy NO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vertAlign val="superscript"/>
        <sz val="11"/>
        <color theme="1"/>
        <rFont val="Calibri"/>
        <family val="2"/>
        <charset val="238"/>
        <scheme val="minor"/>
      </rPr>
      <t>-</t>
    </r>
  </si>
  <si>
    <r>
      <t>Anion manganowy (VII) MnO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vertAlign val="superscript"/>
        <sz val="11"/>
        <color theme="1"/>
        <rFont val="Calibri"/>
        <family val="2"/>
        <charset val="238"/>
        <scheme val="minor"/>
      </rPr>
      <t>-</t>
    </r>
  </si>
  <si>
    <t>brunatna obrączka</t>
  </si>
  <si>
    <t>stop Dewara, NaOH</t>
  </si>
  <si>
    <t>gaz o charakterystycznym zapachu, barwiący papierek uniwersalny na niebiesko</t>
  </si>
  <si>
    <t>magnez metaliczny w kwasie</t>
  </si>
  <si>
    <t>żółknienie, a następnie brązowienie roztworu po dodaniu KI</t>
  </si>
  <si>
    <t>stęż. HCl</t>
  </si>
  <si>
    <t>odbarwienie roztworu, gaz o charakterystycznym zapachu</t>
  </si>
  <si>
    <t>KOH</t>
  </si>
  <si>
    <t>zmiana barwy na zieloną, po rozcieńczeniu i zakwaszeniu powraca barwa fioletowa</t>
  </si>
  <si>
    <t>H2O2 w H2SO4</t>
  </si>
  <si>
    <t>gaz podtrzymujący palenie, odbarwienie roztworu</t>
  </si>
  <si>
    <t>reduktory w kwasie</t>
  </si>
  <si>
    <t>odbarwienie roztworu</t>
  </si>
  <si>
    <t>Fe2(SO4)3, stęż. H2SO4</t>
  </si>
  <si>
    <t>Siarczan żelaza (III), stężony kwas siarkowy</t>
  </si>
  <si>
    <t>Stop Dewara, NaOH</t>
  </si>
  <si>
    <t>Magnez metaliczny w kwasie</t>
  </si>
  <si>
    <t>Stężony kwas solny</t>
  </si>
  <si>
    <t>Wodorotlenek potasu</t>
  </si>
  <si>
    <r>
      <t>Woda utleniona w H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SO</t>
    </r>
    <r>
      <rPr>
        <vertAlign val="subscript"/>
        <sz val="11"/>
        <color theme="1"/>
        <rFont val="Calibri"/>
        <family val="2"/>
        <charset val="238"/>
        <scheme val="minor"/>
      </rPr>
      <t>4</t>
    </r>
  </si>
  <si>
    <t>Reduktory w kwasie</t>
  </si>
  <si>
    <t>Oznaczanie anionu grupy 6</t>
  </si>
  <si>
    <r>
      <t>Anion siarczanowy SO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vertAlign val="superscript"/>
        <sz val="11"/>
        <color theme="1"/>
        <rFont val="Calibri"/>
        <family val="2"/>
        <charset val="238"/>
        <scheme val="minor"/>
      </rPr>
      <t>2-</t>
    </r>
  </si>
  <si>
    <t>BaCl2, KMnO4, (COOH)2</t>
  </si>
  <si>
    <t>fioletowy osad nie odbarwiający się pod wpływem reduktorów</t>
  </si>
  <si>
    <t>Pb+</t>
  </si>
  <si>
    <t>Chlorek baru z manganianem(VII) potasu i kwasem szczawiowym</t>
  </si>
  <si>
    <t>Jony ołowiu (II)</t>
  </si>
  <si>
    <t>Oznaczanie anionu grupy 7</t>
  </si>
  <si>
    <r>
      <t>Anion krzemianowy SiO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vertAlign val="superscript"/>
        <sz val="11"/>
        <color theme="1"/>
        <rFont val="Calibri"/>
        <family val="2"/>
        <charset val="238"/>
        <scheme val="minor"/>
      </rPr>
      <t>2-</t>
    </r>
  </si>
  <si>
    <t>kwas, sole amonowe</t>
  </si>
  <si>
    <t>galaretowaty osad</t>
  </si>
  <si>
    <t>molibdenian amonu, HNO3</t>
  </si>
  <si>
    <t>żółte zabarwienie</t>
  </si>
  <si>
    <t>Rozcieńczone kwasy i sole amonowe</t>
  </si>
  <si>
    <r>
      <t>Molibdenian amonu i HNO</t>
    </r>
    <r>
      <rPr>
        <vertAlign val="subscript"/>
        <sz val="11"/>
        <color theme="1"/>
        <rFont val="Calibri"/>
        <family val="2"/>
        <charset val="238"/>
        <scheme val="minor"/>
      </rPr>
      <t>3</t>
    </r>
  </si>
  <si>
    <t>ANALIZA ANIONÓW</t>
  </si>
  <si>
    <t>Określenie grupy i identyfikacja anionów</t>
  </si>
  <si>
    <t>data</t>
  </si>
  <si>
    <t>Nazwisko i imię</t>
  </si>
  <si>
    <t>1. W probówkach znajdują się roztwory soli o różnych anionach. Określ ich przynależność do odpowiedniej grupy. W tym celu wykonaj polecenia podane opisie ćwiczenia. W piątą kolumnę wpisz pozytywny lub negatywny wynik reakcji.</t>
  </si>
  <si>
    <t>Tabela. Określanie grupy analitycznej anionów</t>
  </si>
  <si>
    <r>
      <rPr>
        <b/>
        <sz val="11"/>
        <color theme="1"/>
        <rFont val="Calibri"/>
        <family val="2"/>
        <charset val="238"/>
        <scheme val="minor"/>
      </rPr>
      <t>Odczynnik AgNO</t>
    </r>
    <r>
      <rPr>
        <b/>
        <vertAlign val="subscript"/>
        <sz val="11"/>
        <color theme="1"/>
        <rFont val="Calibri"/>
        <family val="2"/>
        <charset val="238"/>
        <scheme val="minor"/>
      </rPr>
      <t>3</t>
    </r>
  </si>
  <si>
    <t>Wynik badania</t>
  </si>
  <si>
    <r>
      <t>Odczynnik BaCl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</si>
  <si>
    <r>
      <t>pobrać 3-5 kropel badanego roztworu dodać 3-5 kropel roztworu AgNO</t>
    </r>
    <r>
      <rPr>
        <vertAlign val="subscript"/>
        <sz val="11"/>
        <color theme="1"/>
        <rFont val="Calibri"/>
        <family val="2"/>
        <charset val="238"/>
        <scheme val="minor"/>
      </rPr>
      <t>3</t>
    </r>
  </si>
  <si>
    <t>1.</t>
  </si>
  <si>
    <t>2.</t>
  </si>
  <si>
    <t>3.</t>
  </si>
  <si>
    <r>
      <t>pobrać 3-5 kropel badanego roztworu dodać 3-5 kropel roztworu BaCl</t>
    </r>
    <r>
      <rPr>
        <vertAlign val="subscript"/>
        <sz val="11"/>
        <color theme="1"/>
        <rFont val="Calibri"/>
        <family val="2"/>
        <charset val="238"/>
        <scheme val="minor"/>
      </rPr>
      <t>2</t>
    </r>
  </si>
  <si>
    <t>po dodaniu kwasu azotowego do osadu</t>
  </si>
  <si>
    <t>Oznaczone grupy anionów:</t>
  </si>
  <si>
    <t>2. Przeprowadź reakcje charakterystyczne dla anionów poszczególnych grup.</t>
  </si>
  <si>
    <t>Odczynniki</t>
  </si>
  <si>
    <t>Grupa4</t>
  </si>
  <si>
    <t>Grupa1</t>
  </si>
  <si>
    <t>Grupa2</t>
  </si>
  <si>
    <t>Grupa3</t>
  </si>
  <si>
    <t>Grupa5</t>
  </si>
  <si>
    <t>Grupa6</t>
  </si>
  <si>
    <t>Grupa7</t>
  </si>
  <si>
    <t>-</t>
  </si>
  <si>
    <t>Oznaczony anion:</t>
  </si>
  <si>
    <r>
      <t>3. Spośród anionów: NO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vertAlign val="superscript"/>
        <sz val="12"/>
        <color theme="1"/>
        <rFont val="Times New Roman"/>
        <family val="1"/>
        <charset val="238"/>
      </rPr>
      <t>-</t>
    </r>
    <r>
      <rPr>
        <sz val="12"/>
        <color theme="1"/>
        <rFont val="Times New Roman"/>
        <family val="1"/>
        <charset val="238"/>
      </rPr>
      <t>, SO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vertAlign val="superscript"/>
        <sz val="12"/>
        <color theme="1"/>
        <rFont val="Times New Roman"/>
        <family val="1"/>
        <charset val="238"/>
      </rPr>
      <t>2-</t>
    </r>
    <r>
      <rPr>
        <sz val="12"/>
        <color theme="1"/>
        <rFont val="Times New Roman"/>
        <family val="1"/>
        <charset val="238"/>
      </rPr>
      <t>, C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vertAlign val="superscript"/>
        <sz val="12"/>
        <color theme="1"/>
        <rFont val="Times New Roman"/>
        <family val="1"/>
        <charset val="238"/>
      </rPr>
      <t>2-</t>
    </r>
    <r>
      <rPr>
        <sz val="12"/>
        <color theme="1"/>
        <rFont val="Times New Roman"/>
        <family val="1"/>
        <charset val="238"/>
      </rPr>
      <t>, AsO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vertAlign val="superscript"/>
        <sz val="12"/>
        <color theme="1"/>
        <rFont val="Times New Roman"/>
        <family val="1"/>
        <charset val="238"/>
      </rPr>
      <t>3-</t>
    </r>
    <r>
      <rPr>
        <sz val="12"/>
        <color theme="1"/>
        <rFont val="Times New Roman"/>
        <family val="1"/>
        <charset val="238"/>
      </rPr>
      <t>, ClO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vertAlign val="superscript"/>
        <sz val="12"/>
        <color theme="1"/>
        <rFont val="Times New Roman"/>
        <family val="1"/>
        <charset val="238"/>
      </rPr>
      <t>-</t>
    </r>
    <r>
      <rPr>
        <sz val="12"/>
        <color theme="1"/>
        <rFont val="Times New Roman"/>
        <family val="1"/>
        <charset val="238"/>
      </rPr>
      <t>, określ:</t>
    </r>
  </si>
  <si>
    <r>
      <t>a) które z nich, w wyniku działania stężonym H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SO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sz val="12"/>
        <color theme="1"/>
        <rFont val="Times New Roman"/>
        <family val="1"/>
        <charset val="238"/>
      </rPr>
      <t xml:space="preserve"> ulegną przemianie chemicznej;</t>
    </r>
  </si>
  <si>
    <r>
      <t>b) które można wykrywać za pomocą KMnO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sz val="12"/>
        <color theme="1"/>
        <rFont val="Times New Roman"/>
        <family val="1"/>
        <charset val="238"/>
      </rPr>
      <t>, a które z użyciem KI w środowisku kwaśnym.</t>
    </r>
  </si>
  <si>
    <t>Odpowiedź uzasadnij równaniami reakcji.</t>
  </si>
  <si>
    <t xml:space="preserve">W kolejnych zakładkach mogą Państwo dokonać wirtualnej analizy anionów. </t>
  </si>
  <si>
    <t xml:space="preserve">Podobnie jak kationy, aniony dzielą się na grupy (w tym wypadku jest ich 7).  Najpierw więc należy </t>
  </si>
  <si>
    <t>ustalić grupę, a potem dokonać analiz w danej grupie, aby wykryć konkretny anion. Wyniki</t>
  </si>
  <si>
    <t>automatycznie przepiszą się do ostatniej zakładki: Sprawozdanie. Należy tam się podpisać, wpisać datę</t>
  </si>
  <si>
    <t xml:space="preserve">i samodzielnie wykonać polecenie 3, posiłkując się materiałami do ćwiczenia 8 ze strony: </t>
  </si>
  <si>
    <t>chemia-pwsz.sanok.pl.</t>
  </si>
  <si>
    <t>Państwa zadaniem jest przejść do zakładki: Oznaczenie grupy i zasymulować wykonanie ćwiczenia.</t>
  </si>
  <si>
    <t>Dostają Państwo 3 probówki z nieznaną substancją. Dodając odpowiednie odczynniki, wybrać jakiś</t>
  </si>
  <si>
    <t>wynik (np. biały osad). Proszę posiłkować się materiałami do ćwiczeń.</t>
  </si>
  <si>
    <t>Proszę postarać się aby uzyskać aniony z 3 różnych grup.</t>
  </si>
  <si>
    <t>Następnie w zakładkach z numerami grup, w ten sam sposób ustalić konkretne aniony.</t>
  </si>
  <si>
    <t>Sprawozdanie wypełni się samo, oprócz polecenia 3, które trzeba wykonać.</t>
  </si>
  <si>
    <t xml:space="preserve">BARDZO PROSZĘ WYKONAĆ TO ZADANIE SAMODZIELNIE! </t>
  </si>
  <si>
    <t xml:space="preserve">Sprawozdanie należy wydrukować lub zapisać do pdfa i przesłać na mój adres: </t>
  </si>
  <si>
    <t>slis@chemia-pwsz.sanok.pl</t>
  </si>
  <si>
    <t>do zaliczenia</t>
  </si>
  <si>
    <t>NIE BĘDĘ AKCEPTOWAŁ DWÓCH IDENTYCZNYCH SPRAWOZDAŃ!</t>
  </si>
  <si>
    <t>Oznaczona grupa</t>
  </si>
  <si>
    <t>Efekt dodania odczynnika
(wybierz z rozwijanej listy)</t>
  </si>
  <si>
    <r>
      <t>Anion octanowy CH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COO</t>
    </r>
    <r>
      <rPr>
        <vertAlign val="superscript"/>
        <sz val="11"/>
        <color theme="1"/>
        <rFont val="Calibri"/>
        <family val="2"/>
        <charset val="238"/>
        <scheme val="minor"/>
      </rPr>
      <t>-</t>
    </r>
  </si>
  <si>
    <r>
      <t>Anion siarczkowy S</t>
    </r>
    <r>
      <rPr>
        <vertAlign val="superscript"/>
        <sz val="11"/>
        <color theme="1"/>
        <rFont val="Calibri"/>
        <family val="2"/>
        <charset val="238"/>
        <scheme val="minor"/>
      </rPr>
      <t>2-</t>
    </r>
  </si>
  <si>
    <r>
      <rPr>
        <sz val="11"/>
        <color theme="1"/>
        <rFont val="Calibri"/>
        <family val="2"/>
        <charset val="238"/>
        <scheme val="minor"/>
      </rPr>
      <t>Roztwór AgNO</t>
    </r>
    <r>
      <rPr>
        <vertAlign val="subscript"/>
        <sz val="11"/>
        <color theme="1"/>
        <rFont val="Calibri"/>
        <family val="2"/>
        <charset val="238"/>
        <scheme val="minor"/>
      </rPr>
      <t>3</t>
    </r>
  </si>
  <si>
    <r>
      <t>Roztwór BaCl</t>
    </r>
    <r>
      <rPr>
        <vertAlign val="subscript"/>
        <sz val="11"/>
        <color theme="1"/>
        <rFont val="Calibri"/>
        <family val="2"/>
        <charset val="238"/>
        <scheme val="minor"/>
      </rPr>
      <t>2</t>
    </r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</si>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</sst>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vertAlign val="subscript"/>
      <sz val="11"/>
      <color theme="1"/>
      <name val="Calibri"/>
      <family val="2"/>
      <charset val="238"/>
      <scheme val="minor"/>
    </font>
    <font>
      <vertAlign val="subscript"/>
      <sz val="12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450666829432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quotePrefix="1"/>
    <xf numFmtId="0" fontId="0" fillId="0" borderId="0" xfId="0" applyAlignment="1"/>
    <xf numFmtId="0" fontId="0" fillId="0" borderId="0" xfId="0" applyAlignment="1"/>
    <xf numFmtId="0" fontId="0" fillId="0" borderId="0" xfId="0" quotePrefix="1" applyAlignment="1">
      <alignment wrapText="1"/>
    </xf>
    <xf numFmtId="0" fontId="0" fillId="0" borderId="0" xfId="0" applyProtection="1"/>
    <xf numFmtId="0" fontId="0" fillId="0" borderId="5" xfId="0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0" fontId="0" fillId="0" borderId="10" xfId="0" applyBorder="1" applyAlignment="1" applyProtection="1">
      <alignment wrapText="1"/>
    </xf>
    <xf numFmtId="0" fontId="0" fillId="0" borderId="11" xfId="0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0" fillId="0" borderId="12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13" xfId="0" applyBorder="1" applyAlignment="1" applyProtection="1">
      <alignment wrapText="1"/>
    </xf>
    <xf numFmtId="0" fontId="7" fillId="0" borderId="0" xfId="0" applyFont="1" applyAlignment="1" applyProtection="1">
      <alignment vertical="center"/>
    </xf>
    <xf numFmtId="0" fontId="0" fillId="0" borderId="0" xfId="0" applyProtection="1">
      <protection locked="0"/>
    </xf>
    <xf numFmtId="0" fontId="11" fillId="0" borderId="0" xfId="1"/>
    <xf numFmtId="0" fontId="0" fillId="4" borderId="0" xfId="0" applyFill="1" applyAlignment="1">
      <alignment wrapText="1"/>
    </xf>
    <xf numFmtId="0" fontId="0" fillId="2" borderId="0" xfId="0" applyFill="1" applyAlignment="1">
      <alignment wrapText="1"/>
    </xf>
    <xf numFmtId="0" fontId="12" fillId="2" borderId="0" xfId="0" applyFont="1" applyFill="1" applyAlignment="1">
      <alignment wrapText="1"/>
    </xf>
    <xf numFmtId="0" fontId="1" fillId="5" borderId="0" xfId="0" applyFont="1" applyFill="1"/>
    <xf numFmtId="0" fontId="1" fillId="5" borderId="0" xfId="0" applyFont="1" applyFill="1" applyAlignment="1">
      <alignment wrapText="1"/>
    </xf>
    <xf numFmtId="0" fontId="0" fillId="6" borderId="0" xfId="0" applyFill="1"/>
    <xf numFmtId="0" fontId="0" fillId="6" borderId="0" xfId="0" applyFill="1" applyAlignment="1">
      <alignment wrapText="1"/>
    </xf>
    <xf numFmtId="0" fontId="0" fillId="6" borderId="0" xfId="0" quotePrefix="1" applyFill="1" applyAlignment="1">
      <alignment wrapText="1"/>
    </xf>
    <xf numFmtId="0" fontId="0" fillId="2" borderId="0" xfId="0" applyFill="1"/>
    <xf numFmtId="0" fontId="12" fillId="2" borderId="0" xfId="0" applyFont="1" applyFill="1"/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5" borderId="0" xfId="0" applyFill="1"/>
    <xf numFmtId="0" fontId="1" fillId="0" borderId="1" xfId="0" applyFont="1" applyFill="1" applyBorder="1" applyAlignment="1">
      <alignment wrapText="1"/>
    </xf>
    <xf numFmtId="0" fontId="0" fillId="6" borderId="0" xfId="0" applyFont="1" applyFill="1"/>
    <xf numFmtId="0" fontId="0" fillId="0" borderId="1" xfId="0" applyFont="1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0" xfId="0" applyFont="1" applyProtection="1"/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/>
    <xf numFmtId="0" fontId="1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5" xfId="0" applyFont="1" applyBorder="1" applyAlignment="1" applyProtection="1">
      <alignment wrapText="1"/>
    </xf>
    <xf numFmtId="0" fontId="0" fillId="0" borderId="0" xfId="0" applyFont="1" applyAlignment="1">
      <alignment wrapText="1"/>
    </xf>
    <xf numFmtId="0" fontId="0" fillId="0" borderId="6" xfId="0" applyFont="1" applyBorder="1" applyAlignment="1">
      <alignment wrapText="1"/>
    </xf>
    <xf numFmtId="0" fontId="6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14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0" xfId="0" applyAlignment="1" applyProtection="1">
      <alignment horizontal="center" vertical="center"/>
    </xf>
    <xf numFmtId="0" fontId="0" fillId="0" borderId="2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/>
    <xf numFmtId="0" fontId="1" fillId="0" borderId="2" xfId="0" applyFont="1" applyBorder="1" applyAlignment="1" applyProtection="1"/>
    <xf numFmtId="0" fontId="0" fillId="0" borderId="2" xfId="0" applyBorder="1" applyAlignment="1" applyProtection="1"/>
    <xf numFmtId="0" fontId="1" fillId="0" borderId="1" xfId="0" applyFont="1" applyBorder="1" applyAlignment="1" applyProtection="1"/>
    <xf numFmtId="0" fontId="0" fillId="0" borderId="1" xfId="0" applyBorder="1" applyAlignment="1" applyProtection="1"/>
    <xf numFmtId="0" fontId="0" fillId="0" borderId="10" xfId="0" applyBorder="1" applyAlignment="1" applyProtection="1">
      <alignment wrapText="1"/>
    </xf>
    <xf numFmtId="0" fontId="0" fillId="0" borderId="12" xfId="0" applyBorder="1" applyAlignment="1" applyProtection="1">
      <alignment wrapText="1"/>
    </xf>
    <xf numFmtId="0" fontId="0" fillId="0" borderId="11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13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1" fillId="0" borderId="0" xfId="0" applyFont="1" applyAlignment="1" applyProtection="1"/>
    <xf numFmtId="0" fontId="0" fillId="0" borderId="3" xfId="0" applyBorder="1" applyAlignment="1" applyProtection="1"/>
    <xf numFmtId="0" fontId="0" fillId="0" borderId="4" xfId="0" applyBorder="1" applyAlignment="1" applyProtection="1"/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1" fillId="0" borderId="3" xfId="0" applyFont="1" applyBorder="1" applyAlignment="1" applyProtection="1">
      <alignment wrapText="1"/>
    </xf>
    <xf numFmtId="0" fontId="1" fillId="0" borderId="4" xfId="0" applyFont="1" applyBorder="1" applyAlignment="1" applyProtection="1">
      <alignment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lis@chemia-pwsz.sanok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0254D-F137-4FF5-B951-5BA7A5D90CFE}">
  <dimension ref="A1:J23"/>
  <sheetViews>
    <sheetView showGridLines="0" tabSelected="1" workbookViewId="0">
      <selection activeCell="N21" sqref="N21"/>
    </sheetView>
  </sheetViews>
  <sheetFormatPr defaultRowHeight="15" x14ac:dyDescent="0.25"/>
  <sheetData>
    <row r="1" spans="1:10" x14ac:dyDescent="0.25">
      <c r="A1" s="40" t="s">
        <v>117</v>
      </c>
      <c r="B1" s="41"/>
      <c r="C1" s="41"/>
      <c r="D1" s="41"/>
      <c r="E1" s="41"/>
      <c r="F1" s="41"/>
      <c r="G1" s="41"/>
      <c r="H1" s="41"/>
      <c r="I1" s="41"/>
      <c r="J1" s="42"/>
    </row>
    <row r="2" spans="1:10" x14ac:dyDescent="0.25">
      <c r="A2" s="41"/>
      <c r="B2" s="41"/>
      <c r="C2" s="41"/>
      <c r="D2" s="41"/>
      <c r="E2" s="41"/>
      <c r="F2" s="41"/>
      <c r="G2" s="41"/>
      <c r="H2" s="41"/>
      <c r="I2" s="41"/>
      <c r="J2" s="42"/>
    </row>
    <row r="3" spans="1:10" x14ac:dyDescent="0.25">
      <c r="A3" s="41"/>
      <c r="B3" s="41"/>
      <c r="C3" s="41"/>
      <c r="D3" s="41"/>
      <c r="E3" s="41"/>
      <c r="F3" s="41"/>
      <c r="G3" s="41"/>
      <c r="H3" s="41"/>
      <c r="I3" s="41"/>
      <c r="J3" s="42"/>
    </row>
    <row r="6" spans="1:10" x14ac:dyDescent="0.25">
      <c r="A6" t="s">
        <v>148</v>
      </c>
    </row>
    <row r="7" spans="1:10" x14ac:dyDescent="0.25">
      <c r="A7" t="s">
        <v>149</v>
      </c>
    </row>
    <row r="8" spans="1:10" x14ac:dyDescent="0.25">
      <c r="A8" t="s">
        <v>150</v>
      </c>
    </row>
    <row r="9" spans="1:10" x14ac:dyDescent="0.25">
      <c r="A9" t="s">
        <v>151</v>
      </c>
    </row>
    <row r="10" spans="1:10" x14ac:dyDescent="0.25">
      <c r="A10" t="s">
        <v>152</v>
      </c>
    </row>
    <row r="11" spans="1:10" x14ac:dyDescent="0.25">
      <c r="A11" t="s">
        <v>153</v>
      </c>
    </row>
    <row r="13" spans="1:10" x14ac:dyDescent="0.25">
      <c r="A13" s="2" t="s">
        <v>154</v>
      </c>
    </row>
    <row r="14" spans="1:10" x14ac:dyDescent="0.25">
      <c r="A14" t="s">
        <v>155</v>
      </c>
    </row>
    <row r="15" spans="1:10" x14ac:dyDescent="0.25">
      <c r="A15" t="s">
        <v>156</v>
      </c>
    </row>
    <row r="16" spans="1:10" x14ac:dyDescent="0.25">
      <c r="A16" s="2" t="s">
        <v>157</v>
      </c>
    </row>
    <row r="17" spans="1:4" x14ac:dyDescent="0.25">
      <c r="A17" t="s">
        <v>158</v>
      </c>
    </row>
    <row r="18" spans="1:4" x14ac:dyDescent="0.25">
      <c r="A18" t="s">
        <v>159</v>
      </c>
    </row>
    <row r="19" spans="1:4" x14ac:dyDescent="0.25">
      <c r="A19" t="s">
        <v>161</v>
      </c>
    </row>
    <row r="20" spans="1:4" x14ac:dyDescent="0.25">
      <c r="A20" s="20" t="s">
        <v>162</v>
      </c>
      <c r="D20" t="s">
        <v>163</v>
      </c>
    </row>
    <row r="21" spans="1:4" x14ac:dyDescent="0.25">
      <c r="A21" s="20"/>
    </row>
    <row r="22" spans="1:4" x14ac:dyDescent="0.25">
      <c r="A22" s="2" t="s">
        <v>160</v>
      </c>
    </row>
    <row r="23" spans="1:4" x14ac:dyDescent="0.25">
      <c r="A23" s="2" t="s">
        <v>164</v>
      </c>
    </row>
  </sheetData>
  <sheetProtection algorithmName="SHA-512" hashValue="Almi1W6PqTEEVHqoLWMaxYpywhmqgELyPv1AN1i7O/Jzp6uBvOr0awqeZjNAwTnLgBb/m/t16Ecrz8Ow5+Te2g==" saltValue="TcaEaHlMWRsf8iLeoKWOfw==" spinCount="100000" sheet="1" objects="1" scenarios="1"/>
  <mergeCells count="1">
    <mergeCell ref="A1:J3"/>
  </mergeCells>
  <hyperlinks>
    <hyperlink ref="A20" r:id="rId1" xr:uid="{E4A1305D-3934-412D-9046-210AA25A51D2}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AA49F-CD6A-4BE0-9797-DBC9CCB60B41}">
  <dimension ref="A1:J680"/>
  <sheetViews>
    <sheetView showGridLines="0" topLeftCell="A22" workbookViewId="0">
      <selection activeCell="K66" sqref="K66"/>
    </sheetView>
  </sheetViews>
  <sheetFormatPr defaultRowHeight="15" x14ac:dyDescent="0.25"/>
  <cols>
    <col min="3" max="3" width="6.42578125" customWidth="1"/>
    <col min="4" max="4" width="4.42578125" customWidth="1"/>
    <col min="5" max="5" width="14.5703125" customWidth="1"/>
    <col min="8" max="8" width="5.140625" customWidth="1"/>
    <col min="9" max="9" width="5" customWidth="1"/>
    <col min="10" max="10" width="14.5703125" customWidth="1"/>
    <col min="15" max="15" width="9.42578125" bestFit="1" customWidth="1"/>
  </cols>
  <sheetData>
    <row r="1" spans="1:10" x14ac:dyDescent="0.25">
      <c r="A1" s="48" t="s">
        <v>118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0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5">
      <c r="A4" s="50"/>
      <c r="B4" s="51"/>
      <c r="C4" s="51"/>
      <c r="D4" s="51"/>
      <c r="E4" s="52"/>
      <c r="F4" s="8"/>
      <c r="G4" s="8"/>
      <c r="H4" s="50"/>
      <c r="I4" s="51"/>
      <c r="J4" s="52"/>
    </row>
    <row r="5" spans="1:10" x14ac:dyDescent="0.25">
      <c r="A5" s="53" t="s">
        <v>120</v>
      </c>
      <c r="B5" s="53"/>
      <c r="C5" s="53"/>
      <c r="D5" s="8"/>
      <c r="E5" s="8"/>
      <c r="F5" s="8"/>
      <c r="G5" s="8"/>
      <c r="H5" s="53" t="s">
        <v>119</v>
      </c>
      <c r="I5" s="53"/>
      <c r="J5" s="53"/>
    </row>
    <row r="6" spans="1:10" x14ac:dyDescent="0.2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45.95" customHeight="1" x14ac:dyDescent="0.25">
      <c r="A7" s="57" t="s">
        <v>121</v>
      </c>
      <c r="B7" s="57"/>
      <c r="C7" s="57"/>
      <c r="D7" s="57"/>
      <c r="E7" s="57"/>
      <c r="F7" s="57"/>
      <c r="G7" s="57"/>
      <c r="H7" s="57"/>
      <c r="I7" s="57"/>
      <c r="J7" s="57"/>
    </row>
    <row r="8" spans="1:10" x14ac:dyDescent="0.2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x14ac:dyDescent="0.25">
      <c r="A9" s="58" t="s">
        <v>122</v>
      </c>
      <c r="B9" s="58"/>
      <c r="C9" s="58"/>
      <c r="D9" s="58"/>
      <c r="E9" s="58"/>
      <c r="F9" s="58"/>
      <c r="G9" s="58"/>
      <c r="H9" s="58"/>
      <c r="I9" s="58"/>
      <c r="J9" s="58"/>
    </row>
    <row r="10" spans="1:10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18" x14ac:dyDescent="0.35">
      <c r="A11" s="59" t="s">
        <v>123</v>
      </c>
      <c r="B11" s="60"/>
      <c r="C11" s="60"/>
      <c r="D11" s="61" t="s">
        <v>124</v>
      </c>
      <c r="E11" s="62"/>
      <c r="F11" s="59" t="s">
        <v>125</v>
      </c>
      <c r="G11" s="59"/>
      <c r="H11" s="59"/>
      <c r="I11" s="59" t="s">
        <v>124</v>
      </c>
      <c r="J11" s="59"/>
    </row>
    <row r="12" spans="1:10" x14ac:dyDescent="0.25">
      <c r="A12" s="54" t="s">
        <v>126</v>
      </c>
      <c r="B12" s="54"/>
      <c r="C12" s="54"/>
      <c r="D12" s="9" t="s">
        <v>127</v>
      </c>
      <c r="E12" s="10">
        <f>'Oznaczenie grupy'!C7</f>
        <v>0</v>
      </c>
      <c r="F12" s="54" t="s">
        <v>130</v>
      </c>
      <c r="G12" s="54"/>
      <c r="H12" s="54"/>
      <c r="I12" s="11" t="s">
        <v>127</v>
      </c>
      <c r="J12" s="12">
        <f>'Oznaczenie grupy'!C9</f>
        <v>0</v>
      </c>
    </row>
    <row r="13" spans="1:10" x14ac:dyDescent="0.25">
      <c r="A13" s="55"/>
      <c r="B13" s="55"/>
      <c r="C13" s="55"/>
      <c r="D13" s="9" t="s">
        <v>128</v>
      </c>
      <c r="E13" s="10">
        <f>'Oznaczenie grupy'!C18</f>
        <v>0</v>
      </c>
      <c r="F13" s="55"/>
      <c r="G13" s="55"/>
      <c r="H13" s="55"/>
      <c r="I13" s="9" t="s">
        <v>128</v>
      </c>
      <c r="J13" s="10">
        <f>'Oznaczenie grupy'!C20</f>
        <v>0</v>
      </c>
    </row>
    <row r="14" spans="1:10" ht="20.45" customHeight="1" x14ac:dyDescent="0.25">
      <c r="A14" s="56"/>
      <c r="B14" s="56"/>
      <c r="C14" s="56"/>
      <c r="D14" s="13" t="s">
        <v>129</v>
      </c>
      <c r="E14" s="14">
        <f>'Oznaczenie grupy'!C29</f>
        <v>0</v>
      </c>
      <c r="F14" s="56"/>
      <c r="G14" s="56"/>
      <c r="H14" s="56"/>
      <c r="I14" s="13" t="s">
        <v>129</v>
      </c>
      <c r="J14" s="14">
        <f>'Oznaczenie grupy'!C31</f>
        <v>0</v>
      </c>
    </row>
    <row r="15" spans="1:10" x14ac:dyDescent="0.25">
      <c r="A15" s="63" t="s">
        <v>131</v>
      </c>
      <c r="B15" s="64"/>
      <c r="C15" s="65"/>
      <c r="D15" s="9" t="s">
        <v>127</v>
      </c>
      <c r="E15" s="15">
        <f>'Oznaczenie grupy'!C8</f>
        <v>0</v>
      </c>
      <c r="F15" s="63" t="s">
        <v>131</v>
      </c>
      <c r="G15" s="64"/>
      <c r="H15" s="65"/>
      <c r="I15" s="9" t="s">
        <v>127</v>
      </c>
      <c r="J15" s="12">
        <f>'Oznaczenie grupy'!C10</f>
        <v>0</v>
      </c>
    </row>
    <row r="16" spans="1:10" x14ac:dyDescent="0.25">
      <c r="A16" s="66"/>
      <c r="B16" s="67"/>
      <c r="C16" s="68"/>
      <c r="D16" s="9" t="s">
        <v>128</v>
      </c>
      <c r="E16" s="16">
        <f>'Oznaczenie grupy'!C19</f>
        <v>0</v>
      </c>
      <c r="F16" s="66"/>
      <c r="G16" s="67"/>
      <c r="H16" s="68"/>
      <c r="I16" s="9" t="s">
        <v>128</v>
      </c>
      <c r="J16" s="10">
        <f>'Oznaczenie grupy'!C21</f>
        <v>0</v>
      </c>
    </row>
    <row r="17" spans="1:10" x14ac:dyDescent="0.25">
      <c r="A17" s="69"/>
      <c r="B17" s="70"/>
      <c r="C17" s="71"/>
      <c r="D17" s="13" t="s">
        <v>129</v>
      </c>
      <c r="E17" s="17">
        <f>'Oznaczenie grupy'!C30</f>
        <v>0</v>
      </c>
      <c r="F17" s="69"/>
      <c r="G17" s="70"/>
      <c r="H17" s="71"/>
      <c r="I17" s="13" t="s">
        <v>129</v>
      </c>
      <c r="J17" s="14">
        <f>'Oznaczenie grupy'!C32</f>
        <v>0</v>
      </c>
    </row>
    <row r="18" spans="1:10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x14ac:dyDescent="0.25">
      <c r="A19" s="72" t="s">
        <v>132</v>
      </c>
      <c r="B19" s="72"/>
      <c r="C19" s="72"/>
      <c r="D19" s="72"/>
      <c r="E19" s="72"/>
      <c r="F19" s="72"/>
      <c r="G19" s="72"/>
      <c r="H19" s="72"/>
      <c r="I19" s="72"/>
      <c r="J19" s="72"/>
    </row>
    <row r="20" spans="1:10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x14ac:dyDescent="0.25">
      <c r="A21" s="58" t="s">
        <v>1</v>
      </c>
      <c r="B21" s="58"/>
      <c r="C21" s="58" t="str">
        <f>'Oznaczenie grupy'!C12</f>
        <v>Nie ma takiej grupy, spróbuj zmienić wybór</v>
      </c>
      <c r="D21" s="58"/>
      <c r="E21" s="58"/>
      <c r="F21" s="58"/>
      <c r="G21" s="58"/>
      <c r="H21" s="58"/>
      <c r="I21" s="58"/>
      <c r="J21" s="58"/>
    </row>
    <row r="22" spans="1:10" x14ac:dyDescent="0.25">
      <c r="A22" s="58" t="s">
        <v>20</v>
      </c>
      <c r="B22" s="58"/>
      <c r="C22" s="58" t="str">
        <f>'Oznaczenie grupy'!C23</f>
        <v>Nie ma takiej grupy, spróbuj zmienić wybór</v>
      </c>
      <c r="D22" s="58"/>
      <c r="E22" s="58"/>
      <c r="F22" s="58"/>
      <c r="G22" s="58"/>
      <c r="H22" s="58"/>
      <c r="I22" s="58"/>
      <c r="J22" s="58"/>
    </row>
    <row r="23" spans="1:10" x14ac:dyDescent="0.25">
      <c r="A23" s="58" t="s">
        <v>21</v>
      </c>
      <c r="B23" s="58"/>
      <c r="C23" s="58" t="str">
        <f>'Oznaczenie grupy'!C34</f>
        <v>Nie ma takiej grupy, spróbuj zmienić wybór</v>
      </c>
      <c r="D23" s="58"/>
      <c r="E23" s="58"/>
      <c r="F23" s="58"/>
      <c r="G23" s="58"/>
      <c r="H23" s="58"/>
      <c r="I23" s="58"/>
      <c r="J23" s="58"/>
    </row>
    <row r="24" spans="1:10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x14ac:dyDescent="0.25">
      <c r="A25" s="58" t="s">
        <v>133</v>
      </c>
      <c r="B25" s="58"/>
      <c r="C25" s="58"/>
      <c r="D25" s="58"/>
      <c r="E25" s="58"/>
      <c r="F25" s="58"/>
      <c r="G25" s="58"/>
      <c r="H25" s="58"/>
      <c r="I25" s="58"/>
      <c r="J25" s="58"/>
    </row>
    <row r="26" spans="1:10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x14ac:dyDescent="0.25">
      <c r="A27" s="61" t="s">
        <v>19</v>
      </c>
      <c r="B27" s="61"/>
      <c r="C27" s="61" t="s">
        <v>134</v>
      </c>
      <c r="D27" s="61"/>
      <c r="E27" s="61"/>
      <c r="F27" s="61"/>
      <c r="G27" s="61" t="s">
        <v>124</v>
      </c>
      <c r="H27" s="61"/>
      <c r="I27" s="61"/>
      <c r="J27" s="61"/>
    </row>
    <row r="28" spans="1:10" x14ac:dyDescent="0.25">
      <c r="A28" s="62" t="str">
        <f>'Oznaczenie grupy'!C12</f>
        <v>Nie ma takiej grupy, spróbuj zmienić wybór</v>
      </c>
      <c r="B28" s="54" t="e">
        <f ca="1">INDEX( INDIRECT(A28&amp;"!B:B"),5)</f>
        <v>#REF!</v>
      </c>
      <c r="C28" s="54"/>
      <c r="D28" s="54"/>
      <c r="E28" s="54"/>
      <c r="F28" s="54"/>
      <c r="G28" s="63" t="e">
        <f ca="1">INDEX( INDIRECT(A28&amp;"!c:c"),5)</f>
        <v>#REF!</v>
      </c>
      <c r="H28" s="64"/>
      <c r="I28" s="64"/>
      <c r="J28" s="65"/>
    </row>
    <row r="29" spans="1:10" ht="14.45" customHeight="1" x14ac:dyDescent="0.25">
      <c r="A29" s="62"/>
      <c r="B29" s="66" t="e">
        <f ca="1">INDEX( INDIRECT(A28&amp;"!B:B"),6)</f>
        <v>#REF!</v>
      </c>
      <c r="C29" s="67"/>
      <c r="D29" s="67"/>
      <c r="E29" s="67"/>
      <c r="F29" s="68"/>
      <c r="G29" s="66" t="e">
        <f ca="1">INDEX( INDIRECT(A28&amp;"!c:c"),6)</f>
        <v>#REF!</v>
      </c>
      <c r="H29" s="67"/>
      <c r="I29" s="67"/>
      <c r="J29" s="68"/>
    </row>
    <row r="30" spans="1:10" x14ac:dyDescent="0.25">
      <c r="A30" s="62"/>
      <c r="B30" s="66" t="e">
        <f ca="1">INDEX( INDIRECT(A28&amp;"!B:B"),7)</f>
        <v>#REF!</v>
      </c>
      <c r="C30" s="67"/>
      <c r="D30" s="67"/>
      <c r="E30" s="67"/>
      <c r="F30" s="68"/>
      <c r="G30" s="66" t="e">
        <f ca="1">INDEX( INDIRECT(A28&amp;"!c:c"),7)</f>
        <v>#REF!</v>
      </c>
      <c r="H30" s="67"/>
      <c r="I30" s="67"/>
      <c r="J30" s="68"/>
    </row>
    <row r="31" spans="1:10" x14ac:dyDescent="0.25">
      <c r="A31" s="62"/>
      <c r="B31" s="66" t="e">
        <f ca="1">INDEX( INDIRECT(A28&amp;"!B:B"),8)</f>
        <v>#REF!</v>
      </c>
      <c r="C31" s="67"/>
      <c r="D31" s="67"/>
      <c r="E31" s="67"/>
      <c r="F31" s="68"/>
      <c r="G31" s="66" t="e">
        <f ca="1">INDEX( INDIRECT(A28&amp;"!c:c"),8)</f>
        <v>#REF!</v>
      </c>
      <c r="H31" s="67"/>
      <c r="I31" s="67"/>
      <c r="J31" s="68"/>
    </row>
    <row r="32" spans="1:10" x14ac:dyDescent="0.25">
      <c r="A32" s="62"/>
      <c r="B32" s="66" t="e">
        <f ca="1">INDEX( INDIRECT(A28&amp;"!B:B"),9)</f>
        <v>#REF!</v>
      </c>
      <c r="C32" s="67"/>
      <c r="D32" s="67"/>
      <c r="E32" s="67"/>
      <c r="F32" s="68"/>
      <c r="G32" s="66" t="e">
        <f ca="1">INDEX( INDIRECT(A28&amp;"!c:c"),9)</f>
        <v>#REF!</v>
      </c>
      <c r="H32" s="67"/>
      <c r="I32" s="67"/>
      <c r="J32" s="68"/>
    </row>
    <row r="33" spans="1:10" x14ac:dyDescent="0.25">
      <c r="A33" s="62"/>
      <c r="B33" s="66" t="e">
        <f ca="1">INDEX( INDIRECT(A28&amp;"!B:B"),10)</f>
        <v>#REF!</v>
      </c>
      <c r="C33" s="67"/>
      <c r="D33" s="67"/>
      <c r="E33" s="67"/>
      <c r="F33" s="68"/>
      <c r="G33" s="66" t="e">
        <f ca="1">INDEX( INDIRECT(A28&amp;"!c:c"),10)</f>
        <v>#REF!</v>
      </c>
      <c r="H33" s="67"/>
      <c r="I33" s="67"/>
      <c r="J33" s="68"/>
    </row>
    <row r="34" spans="1:10" x14ac:dyDescent="0.25">
      <c r="A34" s="62"/>
      <c r="B34" s="66" t="e">
        <f ca="1">INDEX( INDIRECT(A28&amp;"!B:B"),11)</f>
        <v>#REF!</v>
      </c>
      <c r="C34" s="67"/>
      <c r="D34" s="67"/>
      <c r="E34" s="67"/>
      <c r="F34" s="68"/>
      <c r="G34" s="66" t="e">
        <f ca="1">INDEX( INDIRECT(A28&amp;"!c:c"),11)</f>
        <v>#REF!</v>
      </c>
      <c r="H34" s="67"/>
      <c r="I34" s="67"/>
      <c r="J34" s="68"/>
    </row>
    <row r="35" spans="1:10" x14ac:dyDescent="0.25">
      <c r="A35" s="62"/>
      <c r="B35" s="66" t="e">
        <f ca="1">INDEX( INDIRECT(A28&amp;"!B:B"),12)</f>
        <v>#REF!</v>
      </c>
      <c r="C35" s="67"/>
      <c r="D35" s="67"/>
      <c r="E35" s="67"/>
      <c r="F35" s="68"/>
      <c r="G35" s="66" t="e">
        <f ca="1">INDEX( INDIRECT(A28&amp;"!c:c"),12)</f>
        <v>#REF!</v>
      </c>
      <c r="H35" s="67"/>
      <c r="I35" s="67"/>
      <c r="J35" s="68"/>
    </row>
    <row r="36" spans="1:10" x14ac:dyDescent="0.25">
      <c r="A36" s="62"/>
      <c r="B36" s="66" t="e">
        <f ca="1">INDEX( INDIRECT(A28&amp;"!B:B"),13)</f>
        <v>#REF!</v>
      </c>
      <c r="C36" s="67"/>
      <c r="D36" s="67"/>
      <c r="E36" s="67"/>
      <c r="F36" s="68"/>
      <c r="G36" s="66" t="e">
        <f ca="1">INDEX( INDIRECT(A28&amp;"!c:c"),13)</f>
        <v>#REF!</v>
      </c>
      <c r="H36" s="67"/>
      <c r="I36" s="67"/>
      <c r="J36" s="68"/>
    </row>
    <row r="37" spans="1:10" x14ac:dyDescent="0.25">
      <c r="A37" s="62"/>
      <c r="B37" s="66" t="e">
        <f ca="1">INDEX( INDIRECT(A28&amp;"!B:B"),14)</f>
        <v>#REF!</v>
      </c>
      <c r="C37" s="75"/>
      <c r="D37" s="75"/>
      <c r="E37" s="75"/>
      <c r="F37" s="76"/>
      <c r="G37" s="66" t="e">
        <f ca="1">INDEX( INDIRECT(A28&amp;"!c:c"),14)</f>
        <v>#REF!</v>
      </c>
      <c r="H37" s="75"/>
      <c r="I37" s="75"/>
      <c r="J37" s="76"/>
    </row>
    <row r="38" spans="1:10" x14ac:dyDescent="0.25">
      <c r="A38" s="62"/>
      <c r="B38" s="66" t="e">
        <f ca="1">INDEX( INDIRECT(A28&amp;"!B:B"),15)</f>
        <v>#REF!</v>
      </c>
      <c r="C38" s="75"/>
      <c r="D38" s="75"/>
      <c r="E38" s="75"/>
      <c r="F38" s="76"/>
      <c r="G38" s="66" t="e">
        <f ca="1">INDEX( INDIRECT(A28&amp;"!c:c"),15)</f>
        <v>#REF!</v>
      </c>
      <c r="H38" s="75"/>
      <c r="I38" s="75"/>
      <c r="J38" s="76"/>
    </row>
    <row r="39" spans="1:10" x14ac:dyDescent="0.25">
      <c r="A39" s="62"/>
      <c r="B39" s="55"/>
      <c r="C39" s="55"/>
      <c r="D39" s="55"/>
      <c r="E39" s="55"/>
      <c r="F39" s="55"/>
      <c r="G39" s="77" t="s">
        <v>143</v>
      </c>
      <c r="H39" s="77"/>
      <c r="I39" s="77"/>
      <c r="J39" s="77"/>
    </row>
    <row r="40" spans="1:10" x14ac:dyDescent="0.25">
      <c r="A40" s="62"/>
      <c r="B40" s="55"/>
      <c r="C40" s="55"/>
      <c r="D40" s="55"/>
      <c r="E40" s="55"/>
      <c r="F40" s="55"/>
      <c r="G40" s="77" t="e">
        <f ca="1">INDEX( INDIRECT(A28&amp;"!c:c"),17)</f>
        <v>#REF!</v>
      </c>
      <c r="H40" s="77"/>
      <c r="I40" s="77"/>
      <c r="J40" s="77"/>
    </row>
    <row r="41" spans="1:10" x14ac:dyDescent="0.25">
      <c r="A41" s="62" t="str">
        <f>'Oznaczenie grupy'!C23</f>
        <v>Nie ma takiej grupy, spróbuj zmienić wybór</v>
      </c>
      <c r="B41" s="54" t="e">
        <f ca="1">INDEX( INDIRECT(A41&amp;"!B:B"),5)</f>
        <v>#REF!</v>
      </c>
      <c r="C41" s="54"/>
      <c r="D41" s="54"/>
      <c r="E41" s="54"/>
      <c r="F41" s="54"/>
      <c r="G41" s="63" t="e">
        <f ca="1">INDEX( INDIRECT(A41&amp;"!c:c"),5)</f>
        <v>#REF!</v>
      </c>
      <c r="H41" s="64"/>
      <c r="I41" s="64"/>
      <c r="J41" s="65"/>
    </row>
    <row r="42" spans="1:10" x14ac:dyDescent="0.25">
      <c r="A42" s="62"/>
      <c r="B42" s="66" t="e">
        <f ca="1">INDEX( INDIRECT(A41&amp;"!B:B"),6)</f>
        <v>#REF!</v>
      </c>
      <c r="C42" s="67"/>
      <c r="D42" s="67"/>
      <c r="E42" s="67"/>
      <c r="F42" s="68"/>
      <c r="G42" s="66" t="e">
        <f ca="1">INDEX( INDIRECT(A41&amp;"!c:c"),6)</f>
        <v>#REF!</v>
      </c>
      <c r="H42" s="67"/>
      <c r="I42" s="67"/>
      <c r="J42" s="68"/>
    </row>
    <row r="43" spans="1:10" x14ac:dyDescent="0.25">
      <c r="A43" s="62"/>
      <c r="B43" s="66" t="e">
        <f ca="1">INDEX( INDIRECT(A41&amp;"!B:B"),7)</f>
        <v>#REF!</v>
      </c>
      <c r="C43" s="67"/>
      <c r="D43" s="67"/>
      <c r="E43" s="67"/>
      <c r="F43" s="68"/>
      <c r="G43" s="66" t="e">
        <f ca="1">INDEX( INDIRECT(A41&amp;"!c:c"),7)</f>
        <v>#REF!</v>
      </c>
      <c r="H43" s="67"/>
      <c r="I43" s="67"/>
      <c r="J43" s="68"/>
    </row>
    <row r="44" spans="1:10" x14ac:dyDescent="0.25">
      <c r="A44" s="62"/>
      <c r="B44" s="66" t="e">
        <f ca="1">INDEX( INDIRECT(A41&amp;"!B:B"),8)</f>
        <v>#REF!</v>
      </c>
      <c r="C44" s="67"/>
      <c r="D44" s="67"/>
      <c r="E44" s="67"/>
      <c r="F44" s="68"/>
      <c r="G44" s="66" t="e">
        <f ca="1">INDEX( INDIRECT(A41&amp;"!c:c"),8)</f>
        <v>#REF!</v>
      </c>
      <c r="H44" s="67"/>
      <c r="I44" s="67"/>
      <c r="J44" s="68"/>
    </row>
    <row r="45" spans="1:10" x14ac:dyDescent="0.25">
      <c r="A45" s="62"/>
      <c r="B45" s="66" t="e">
        <f ca="1">INDEX( INDIRECT(A41&amp;"!B:B"),9)</f>
        <v>#REF!</v>
      </c>
      <c r="C45" s="67"/>
      <c r="D45" s="67"/>
      <c r="E45" s="67"/>
      <c r="F45" s="68"/>
      <c r="G45" s="66" t="e">
        <f ca="1">INDEX( INDIRECT(A41&amp;"!c:c"),9)</f>
        <v>#REF!</v>
      </c>
      <c r="H45" s="67"/>
      <c r="I45" s="67"/>
      <c r="J45" s="68"/>
    </row>
    <row r="46" spans="1:10" x14ac:dyDescent="0.25">
      <c r="A46" s="62"/>
      <c r="B46" s="66" t="e">
        <f ca="1">INDEX( INDIRECT(A41&amp;"!B:B"),10)</f>
        <v>#REF!</v>
      </c>
      <c r="C46" s="67"/>
      <c r="D46" s="67"/>
      <c r="E46" s="67"/>
      <c r="F46" s="68"/>
      <c r="G46" s="66" t="e">
        <f ca="1">INDEX( INDIRECT(A41&amp;"!c:c"),10)</f>
        <v>#REF!</v>
      </c>
      <c r="H46" s="67"/>
      <c r="I46" s="67"/>
      <c r="J46" s="68"/>
    </row>
    <row r="47" spans="1:10" x14ac:dyDescent="0.25">
      <c r="A47" s="62"/>
      <c r="B47" s="66" t="e">
        <f ca="1">INDEX( INDIRECT(A41&amp;"!B:B"),11)</f>
        <v>#REF!</v>
      </c>
      <c r="C47" s="67"/>
      <c r="D47" s="67"/>
      <c r="E47" s="67"/>
      <c r="F47" s="68"/>
      <c r="G47" s="66" t="e">
        <f ca="1">INDEX( INDIRECT(A41&amp;"!c:c"),11)</f>
        <v>#REF!</v>
      </c>
      <c r="H47" s="67"/>
      <c r="I47" s="67"/>
      <c r="J47" s="68"/>
    </row>
    <row r="48" spans="1:10" x14ac:dyDescent="0.25">
      <c r="A48" s="62"/>
      <c r="B48" s="66" t="e">
        <f ca="1">INDEX( INDIRECT(A41&amp;"!B:B"),12)</f>
        <v>#REF!</v>
      </c>
      <c r="C48" s="67"/>
      <c r="D48" s="67"/>
      <c r="E48" s="67"/>
      <c r="F48" s="68"/>
      <c r="G48" s="66" t="e">
        <f ca="1">INDEX( INDIRECT(A41&amp;"!c:c"),12)</f>
        <v>#REF!</v>
      </c>
      <c r="H48" s="67"/>
      <c r="I48" s="67"/>
      <c r="J48" s="68"/>
    </row>
    <row r="49" spans="1:10" x14ac:dyDescent="0.25">
      <c r="A49" s="62"/>
      <c r="B49" s="66" t="e">
        <f ca="1">INDEX( INDIRECT(A41&amp;"!B:B"),13)</f>
        <v>#REF!</v>
      </c>
      <c r="C49" s="67"/>
      <c r="D49" s="67"/>
      <c r="E49" s="67"/>
      <c r="F49" s="68"/>
      <c r="G49" s="66" t="e">
        <f ca="1">INDEX( INDIRECT(A41&amp;"!c:c"),13)</f>
        <v>#REF!</v>
      </c>
      <c r="H49" s="67"/>
      <c r="I49" s="67"/>
      <c r="J49" s="68"/>
    </row>
    <row r="50" spans="1:10" x14ac:dyDescent="0.25">
      <c r="A50" s="62"/>
      <c r="B50" s="66" t="e">
        <f ca="1">INDEX( INDIRECT(A41&amp;"!B:B"),14)</f>
        <v>#REF!</v>
      </c>
      <c r="C50" s="75"/>
      <c r="D50" s="75"/>
      <c r="E50" s="75"/>
      <c r="F50" s="76"/>
      <c r="G50" s="66" t="e">
        <f ca="1">INDEX( INDIRECT(A41&amp;"!c:c"),14)</f>
        <v>#REF!</v>
      </c>
      <c r="H50" s="75"/>
      <c r="I50" s="75"/>
      <c r="J50" s="76"/>
    </row>
    <row r="51" spans="1:10" x14ac:dyDescent="0.25">
      <c r="A51" s="62"/>
      <c r="B51" s="66" t="e">
        <f ca="1">INDEX( INDIRECT(A41&amp;"!B:B"),15)</f>
        <v>#REF!</v>
      </c>
      <c r="C51" s="75"/>
      <c r="D51" s="75"/>
      <c r="E51" s="75"/>
      <c r="F51" s="76"/>
      <c r="G51" s="66" t="e">
        <f ca="1">INDEX( INDIRECT(A41&amp;"!c:c"),15)</f>
        <v>#REF!</v>
      </c>
      <c r="H51" s="75"/>
      <c r="I51" s="75"/>
      <c r="J51" s="76"/>
    </row>
    <row r="52" spans="1:10" x14ac:dyDescent="0.25">
      <c r="A52" s="62"/>
      <c r="B52" s="55"/>
      <c r="C52" s="55"/>
      <c r="D52" s="55"/>
      <c r="E52" s="55"/>
      <c r="F52" s="55"/>
      <c r="G52" s="77" t="s">
        <v>143</v>
      </c>
      <c r="H52" s="77"/>
      <c r="I52" s="77"/>
      <c r="J52" s="77"/>
    </row>
    <row r="53" spans="1:10" x14ac:dyDescent="0.25">
      <c r="A53" s="62"/>
      <c r="B53" s="55"/>
      <c r="C53" s="55"/>
      <c r="D53" s="55"/>
      <c r="E53" s="55"/>
      <c r="F53" s="55"/>
      <c r="G53" s="77" t="e">
        <f ca="1">INDEX( INDIRECT(A41&amp;"!c:c"),17)</f>
        <v>#REF!</v>
      </c>
      <c r="H53" s="77"/>
      <c r="I53" s="77"/>
      <c r="J53" s="77"/>
    </row>
    <row r="54" spans="1:10" x14ac:dyDescent="0.25">
      <c r="A54" s="73" t="str">
        <f>'Oznaczenie grupy'!C34</f>
        <v>Nie ma takiej grupy, spróbuj zmienić wybór</v>
      </c>
      <c r="B54" s="54" t="e">
        <f ca="1">INDEX( INDIRECT(A54&amp;"!B:B"),5)</f>
        <v>#REF!</v>
      </c>
      <c r="C54" s="54"/>
      <c r="D54" s="54"/>
      <c r="E54" s="54"/>
      <c r="F54" s="54"/>
      <c r="G54" s="63" t="e">
        <f ca="1">INDEX( INDIRECT(A54&amp;"!c:c"),5)</f>
        <v>#REF!</v>
      </c>
      <c r="H54" s="64"/>
      <c r="I54" s="64"/>
      <c r="J54" s="65"/>
    </row>
    <row r="55" spans="1:10" x14ac:dyDescent="0.25">
      <c r="A55" s="73"/>
      <c r="B55" s="66" t="e">
        <f ca="1">INDEX( INDIRECT(A54&amp;"!B:B"),6)</f>
        <v>#REF!</v>
      </c>
      <c r="C55" s="67"/>
      <c r="D55" s="67"/>
      <c r="E55" s="67"/>
      <c r="F55" s="68"/>
      <c r="G55" s="66" t="e">
        <f ca="1">INDEX( INDIRECT(A54&amp;"!c:c"),6)</f>
        <v>#REF!</v>
      </c>
      <c r="H55" s="67"/>
      <c r="I55" s="67"/>
      <c r="J55" s="68"/>
    </row>
    <row r="56" spans="1:10" x14ac:dyDescent="0.25">
      <c r="A56" s="73"/>
      <c r="B56" s="66" t="e">
        <f ca="1">INDEX( INDIRECT(A54&amp;"!B:B"),7)</f>
        <v>#REF!</v>
      </c>
      <c r="C56" s="67"/>
      <c r="D56" s="67"/>
      <c r="E56" s="67"/>
      <c r="F56" s="68"/>
      <c r="G56" s="66" t="e">
        <f ca="1">INDEX( INDIRECT(A54&amp;"!c:c"),7)</f>
        <v>#REF!</v>
      </c>
      <c r="H56" s="67"/>
      <c r="I56" s="67"/>
      <c r="J56" s="68"/>
    </row>
    <row r="57" spans="1:10" x14ac:dyDescent="0.25">
      <c r="A57" s="73"/>
      <c r="B57" s="66" t="e">
        <f ca="1">INDEX( INDIRECT(A54&amp;"!B:B"),8)</f>
        <v>#REF!</v>
      </c>
      <c r="C57" s="67"/>
      <c r="D57" s="67"/>
      <c r="E57" s="67"/>
      <c r="F57" s="68"/>
      <c r="G57" s="66" t="e">
        <f ca="1">INDEX( INDIRECT(A54&amp;"!c:c"),8)</f>
        <v>#REF!</v>
      </c>
      <c r="H57" s="67"/>
      <c r="I57" s="67"/>
      <c r="J57" s="68"/>
    </row>
    <row r="58" spans="1:10" x14ac:dyDescent="0.25">
      <c r="A58" s="73"/>
      <c r="B58" s="66" t="e">
        <f ca="1">INDEX( INDIRECT(A54&amp;"!B:B"),9)</f>
        <v>#REF!</v>
      </c>
      <c r="C58" s="67"/>
      <c r="D58" s="67"/>
      <c r="E58" s="67"/>
      <c r="F58" s="68"/>
      <c r="G58" s="66" t="e">
        <f ca="1">INDEX( INDIRECT(A54&amp;"!c:c"),9)</f>
        <v>#REF!</v>
      </c>
      <c r="H58" s="67"/>
      <c r="I58" s="67"/>
      <c r="J58" s="68"/>
    </row>
    <row r="59" spans="1:10" x14ac:dyDescent="0.25">
      <c r="A59" s="73"/>
      <c r="B59" s="66" t="e">
        <f ca="1">INDEX( INDIRECT(A54&amp;"!B:B"),10)</f>
        <v>#REF!</v>
      </c>
      <c r="C59" s="67"/>
      <c r="D59" s="67"/>
      <c r="E59" s="67"/>
      <c r="F59" s="68"/>
      <c r="G59" s="66" t="e">
        <f ca="1">INDEX( INDIRECT(A54&amp;"!c:c"),10)</f>
        <v>#REF!</v>
      </c>
      <c r="H59" s="67"/>
      <c r="I59" s="67"/>
      <c r="J59" s="68"/>
    </row>
    <row r="60" spans="1:10" x14ac:dyDescent="0.25">
      <c r="A60" s="73"/>
      <c r="B60" s="66" t="e">
        <f ca="1">INDEX( INDIRECT(A54&amp;"!B:B"),11)</f>
        <v>#REF!</v>
      </c>
      <c r="C60" s="67"/>
      <c r="D60" s="67"/>
      <c r="E60" s="67"/>
      <c r="F60" s="68"/>
      <c r="G60" s="66" t="e">
        <f ca="1">INDEX( INDIRECT(A54&amp;"!c:c"),11)</f>
        <v>#REF!</v>
      </c>
      <c r="H60" s="67"/>
      <c r="I60" s="67"/>
      <c r="J60" s="68"/>
    </row>
    <row r="61" spans="1:10" x14ac:dyDescent="0.25">
      <c r="A61" s="73"/>
      <c r="B61" s="66" t="e">
        <f ca="1">INDEX( INDIRECT(A54&amp;"!B:B"),12)</f>
        <v>#REF!</v>
      </c>
      <c r="C61" s="67"/>
      <c r="D61" s="67"/>
      <c r="E61" s="67"/>
      <c r="F61" s="68"/>
      <c r="G61" s="66" t="e">
        <f ca="1">INDEX( INDIRECT(A54&amp;"!c:c"),12)</f>
        <v>#REF!</v>
      </c>
      <c r="H61" s="67"/>
      <c r="I61" s="67"/>
      <c r="J61" s="68"/>
    </row>
    <row r="62" spans="1:10" x14ac:dyDescent="0.25">
      <c r="A62" s="73"/>
      <c r="B62" s="66" t="e">
        <f ca="1">INDEX( INDIRECT(A54&amp;"!B:B"),13)</f>
        <v>#REF!</v>
      </c>
      <c r="C62" s="67"/>
      <c r="D62" s="67"/>
      <c r="E62" s="67"/>
      <c r="F62" s="68"/>
      <c r="G62" s="66" t="e">
        <f ca="1">INDEX( INDIRECT(A54&amp;"!c:c"),13)</f>
        <v>#REF!</v>
      </c>
      <c r="H62" s="67"/>
      <c r="I62" s="67"/>
      <c r="J62" s="68"/>
    </row>
    <row r="63" spans="1:10" x14ac:dyDescent="0.25">
      <c r="A63" s="73"/>
      <c r="B63" s="45" t="e">
        <f ca="1">INDEX( INDIRECT(A54&amp;"!B:B"),14)</f>
        <v>#REF!</v>
      </c>
      <c r="C63" s="46"/>
      <c r="D63" s="46"/>
      <c r="E63" s="46"/>
      <c r="F63" s="47"/>
      <c r="G63" s="45" t="e">
        <f ca="1">INDEX( INDIRECT(A54&amp;"!c:c"),14)</f>
        <v>#REF!</v>
      </c>
      <c r="H63" s="46"/>
      <c r="I63" s="46"/>
      <c r="J63" s="47"/>
    </row>
    <row r="64" spans="1:10" x14ac:dyDescent="0.25">
      <c r="A64" s="73"/>
      <c r="B64" s="45" t="e">
        <f ca="1">INDEX( INDIRECT(A54&amp;"!B:B"),15)</f>
        <v>#REF!</v>
      </c>
      <c r="C64" s="46"/>
      <c r="D64" s="46"/>
      <c r="E64" s="46"/>
      <c r="F64" s="47"/>
      <c r="G64" s="45" t="e">
        <f ca="1">INDEX( INDIRECT(A54&amp;"!c:c"),15)</f>
        <v>#REF!</v>
      </c>
      <c r="H64" s="46"/>
      <c r="I64" s="46"/>
      <c r="J64" s="47"/>
    </row>
    <row r="65" spans="1:10" x14ac:dyDescent="0.25">
      <c r="A65" s="73"/>
      <c r="B65" s="55"/>
      <c r="C65" s="55"/>
      <c r="D65" s="55"/>
      <c r="E65" s="55"/>
      <c r="F65" s="55"/>
      <c r="G65" s="77" t="s">
        <v>143</v>
      </c>
      <c r="H65" s="77"/>
      <c r="I65" s="77"/>
      <c r="J65" s="77"/>
    </row>
    <row r="66" spans="1:10" x14ac:dyDescent="0.25">
      <c r="A66" s="74"/>
      <c r="B66" s="56"/>
      <c r="C66" s="56"/>
      <c r="D66" s="56"/>
      <c r="E66" s="56"/>
      <c r="F66" s="56"/>
      <c r="G66" s="78" t="e">
        <f ca="1">INDEX( INDIRECT(A54&amp;"!c:c"),17)</f>
        <v>#REF!</v>
      </c>
      <c r="H66" s="78"/>
      <c r="I66" s="78"/>
      <c r="J66" s="78"/>
    </row>
    <row r="67" spans="1:10" x14ac:dyDescent="0.25">
      <c r="A67" s="8"/>
      <c r="B67" s="8"/>
      <c r="C67" s="8"/>
      <c r="D67" s="8"/>
      <c r="E67" s="8"/>
      <c r="F67" s="8"/>
      <c r="G67" s="8"/>
      <c r="H67" s="39"/>
      <c r="I67" s="8"/>
      <c r="J67" s="8"/>
    </row>
    <row r="68" spans="1:10" ht="18.75" x14ac:dyDescent="0.25">
      <c r="A68" s="18" t="s">
        <v>144</v>
      </c>
      <c r="B68" s="8"/>
      <c r="C68" s="8"/>
      <c r="D68" s="8"/>
      <c r="E68" s="8"/>
      <c r="F68" s="8"/>
      <c r="G68" s="8"/>
      <c r="H68" s="8"/>
      <c r="I68" s="8"/>
      <c r="J68" s="8"/>
    </row>
    <row r="69" spans="1:10" ht="18.75" x14ac:dyDescent="0.25">
      <c r="A69" s="18" t="s">
        <v>145</v>
      </c>
      <c r="B69" s="8"/>
      <c r="C69" s="8"/>
      <c r="D69" s="8"/>
      <c r="E69" s="8"/>
      <c r="F69" s="8"/>
      <c r="G69" s="8"/>
      <c r="H69" s="8"/>
      <c r="I69" s="8"/>
      <c r="J69" s="8"/>
    </row>
    <row r="70" spans="1:10" ht="18.75" x14ac:dyDescent="0.25">
      <c r="A70" s="18" t="s">
        <v>146</v>
      </c>
      <c r="B70" s="8"/>
      <c r="C70" s="8"/>
      <c r="D70" s="8"/>
      <c r="E70" s="8"/>
      <c r="F70" s="8"/>
      <c r="G70" s="8"/>
      <c r="H70" s="8"/>
      <c r="I70" s="8"/>
      <c r="J70" s="8"/>
    </row>
    <row r="71" spans="1:10" ht="15.75" x14ac:dyDescent="0.25">
      <c r="A71" s="18" t="s">
        <v>147</v>
      </c>
      <c r="B71" s="8"/>
      <c r="C71" s="8"/>
      <c r="D71" s="8"/>
      <c r="E71" s="8"/>
      <c r="F71" s="8"/>
      <c r="G71" s="8"/>
      <c r="H71" s="8"/>
      <c r="I71" s="8"/>
      <c r="J71" s="8"/>
    </row>
    <row r="72" spans="1:10" s="19" customFormat="1" x14ac:dyDescent="0.25"/>
    <row r="73" spans="1:10" s="19" customFormat="1" x14ac:dyDescent="0.25"/>
    <row r="74" spans="1:10" s="19" customFormat="1" x14ac:dyDescent="0.25"/>
    <row r="75" spans="1:10" s="19" customFormat="1" x14ac:dyDescent="0.25"/>
    <row r="76" spans="1:10" s="19" customFormat="1" x14ac:dyDescent="0.25"/>
    <row r="77" spans="1:10" s="19" customFormat="1" x14ac:dyDescent="0.25"/>
    <row r="78" spans="1:10" s="19" customFormat="1" x14ac:dyDescent="0.25"/>
    <row r="79" spans="1:10" s="19" customFormat="1" x14ac:dyDescent="0.25"/>
    <row r="80" spans="1:1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="19" customFormat="1" x14ac:dyDescent="0.25"/>
    <row r="98" s="19" customFormat="1" x14ac:dyDescent="0.25"/>
    <row r="99" s="19" customFormat="1" x14ac:dyDescent="0.25"/>
    <row r="100" s="19" customFormat="1" x14ac:dyDescent="0.25"/>
    <row r="101" s="19" customFormat="1" x14ac:dyDescent="0.25"/>
    <row r="102" s="19" customFormat="1" x14ac:dyDescent="0.25"/>
    <row r="103" s="19" customFormat="1" x14ac:dyDescent="0.25"/>
    <row r="104" s="19" customFormat="1" x14ac:dyDescent="0.25"/>
    <row r="105" s="19" customFormat="1" x14ac:dyDescent="0.25"/>
    <row r="106" s="19" customFormat="1" x14ac:dyDescent="0.25"/>
    <row r="107" s="19" customFormat="1" x14ac:dyDescent="0.25"/>
    <row r="108" s="19" customFormat="1" x14ac:dyDescent="0.25"/>
    <row r="109" s="19" customFormat="1" x14ac:dyDescent="0.25"/>
    <row r="110" s="19" customFormat="1" x14ac:dyDescent="0.25"/>
    <row r="111" s="19" customFormat="1" x14ac:dyDescent="0.25"/>
    <row r="112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  <row r="328" s="19" customFormat="1" x14ac:dyDescent="0.25"/>
    <row r="329" s="19" customFormat="1" x14ac:dyDescent="0.25"/>
    <row r="330" s="19" customFormat="1" x14ac:dyDescent="0.25"/>
    <row r="331" s="19" customFormat="1" x14ac:dyDescent="0.25"/>
    <row r="332" s="19" customFormat="1" x14ac:dyDescent="0.25"/>
    <row r="333" s="19" customFormat="1" x14ac:dyDescent="0.25"/>
    <row r="334" s="19" customFormat="1" x14ac:dyDescent="0.25"/>
    <row r="335" s="19" customFormat="1" x14ac:dyDescent="0.25"/>
    <row r="336" s="19" customFormat="1" x14ac:dyDescent="0.25"/>
    <row r="337" s="19" customFormat="1" x14ac:dyDescent="0.25"/>
    <row r="338" s="19" customFormat="1" x14ac:dyDescent="0.25"/>
    <row r="339" s="19" customFormat="1" x14ac:dyDescent="0.25"/>
    <row r="340" s="19" customFormat="1" x14ac:dyDescent="0.25"/>
    <row r="341" s="19" customFormat="1" x14ac:dyDescent="0.25"/>
    <row r="342" s="19" customFormat="1" x14ac:dyDescent="0.25"/>
    <row r="343" s="19" customFormat="1" x14ac:dyDescent="0.25"/>
    <row r="344" s="19" customFormat="1" x14ac:dyDescent="0.25"/>
    <row r="345" s="19" customFormat="1" x14ac:dyDescent="0.25"/>
    <row r="346" s="19" customFormat="1" x14ac:dyDescent="0.25"/>
    <row r="347" s="19" customFormat="1" x14ac:dyDescent="0.25"/>
    <row r="348" s="19" customFormat="1" x14ac:dyDescent="0.25"/>
    <row r="349" s="19" customFormat="1" x14ac:dyDescent="0.25"/>
    <row r="350" s="19" customFormat="1" x14ac:dyDescent="0.25"/>
    <row r="351" s="19" customFormat="1" x14ac:dyDescent="0.25"/>
    <row r="352" s="19" customFormat="1" x14ac:dyDescent="0.25"/>
    <row r="353" s="19" customFormat="1" x14ac:dyDescent="0.25"/>
    <row r="354" s="19" customFormat="1" x14ac:dyDescent="0.25"/>
    <row r="355" s="19" customFormat="1" x14ac:dyDescent="0.25"/>
    <row r="356" s="19" customFormat="1" x14ac:dyDescent="0.25"/>
    <row r="357" s="19" customFormat="1" x14ac:dyDescent="0.25"/>
    <row r="358" s="19" customFormat="1" x14ac:dyDescent="0.25"/>
    <row r="359" s="19" customFormat="1" x14ac:dyDescent="0.25"/>
    <row r="360" s="19" customFormat="1" x14ac:dyDescent="0.25"/>
    <row r="361" s="19" customFormat="1" x14ac:dyDescent="0.25"/>
    <row r="362" s="19" customFormat="1" x14ac:dyDescent="0.25"/>
    <row r="363" s="19" customFormat="1" x14ac:dyDescent="0.25"/>
    <row r="364" s="19" customFormat="1" x14ac:dyDescent="0.25"/>
    <row r="365" s="19" customFormat="1" x14ac:dyDescent="0.25"/>
    <row r="366" s="19" customFormat="1" x14ac:dyDescent="0.25"/>
    <row r="367" s="19" customFormat="1" x14ac:dyDescent="0.25"/>
    <row r="368" s="19" customFormat="1" x14ac:dyDescent="0.25"/>
    <row r="369" s="19" customFormat="1" x14ac:dyDescent="0.25"/>
    <row r="370" s="19" customFormat="1" x14ac:dyDescent="0.25"/>
    <row r="371" s="19" customFormat="1" x14ac:dyDescent="0.25"/>
    <row r="372" s="19" customFormat="1" x14ac:dyDescent="0.25"/>
    <row r="373" s="19" customFormat="1" x14ac:dyDescent="0.25"/>
    <row r="374" s="19" customFormat="1" x14ac:dyDescent="0.25"/>
    <row r="375" s="19" customFormat="1" x14ac:dyDescent="0.25"/>
    <row r="376" s="19" customFormat="1" x14ac:dyDescent="0.25"/>
    <row r="377" s="19" customFormat="1" x14ac:dyDescent="0.25"/>
    <row r="378" s="19" customFormat="1" x14ac:dyDescent="0.25"/>
    <row r="379" s="19" customFormat="1" x14ac:dyDescent="0.25"/>
    <row r="380" s="19" customFormat="1" x14ac:dyDescent="0.25"/>
    <row r="381" s="19" customFormat="1" x14ac:dyDescent="0.25"/>
    <row r="382" s="19" customFormat="1" x14ac:dyDescent="0.25"/>
    <row r="383" s="19" customFormat="1" x14ac:dyDescent="0.25"/>
    <row r="384" s="19" customFormat="1" x14ac:dyDescent="0.25"/>
    <row r="385" s="19" customFormat="1" x14ac:dyDescent="0.25"/>
    <row r="386" s="19" customFormat="1" x14ac:dyDescent="0.25"/>
    <row r="387" s="19" customFormat="1" x14ac:dyDescent="0.25"/>
    <row r="388" s="19" customFormat="1" x14ac:dyDescent="0.25"/>
    <row r="389" s="19" customFormat="1" x14ac:dyDescent="0.25"/>
    <row r="390" s="19" customFormat="1" x14ac:dyDescent="0.25"/>
    <row r="391" s="19" customFormat="1" x14ac:dyDescent="0.25"/>
    <row r="392" s="19" customFormat="1" x14ac:dyDescent="0.25"/>
    <row r="393" s="19" customFormat="1" x14ac:dyDescent="0.25"/>
    <row r="394" s="19" customFormat="1" x14ac:dyDescent="0.25"/>
    <row r="395" s="19" customFormat="1" x14ac:dyDescent="0.25"/>
    <row r="396" s="19" customFormat="1" x14ac:dyDescent="0.25"/>
    <row r="397" s="19" customFormat="1" x14ac:dyDescent="0.25"/>
    <row r="398" s="19" customFormat="1" x14ac:dyDescent="0.25"/>
    <row r="399" s="19" customFormat="1" x14ac:dyDescent="0.25"/>
    <row r="400" s="19" customFormat="1" x14ac:dyDescent="0.25"/>
    <row r="401" s="19" customFormat="1" x14ac:dyDescent="0.25"/>
    <row r="402" s="19" customFormat="1" x14ac:dyDescent="0.25"/>
    <row r="403" s="19" customFormat="1" x14ac:dyDescent="0.25"/>
    <row r="404" s="19" customFormat="1" x14ac:dyDescent="0.25"/>
    <row r="405" s="19" customFormat="1" x14ac:dyDescent="0.25"/>
    <row r="406" s="19" customFormat="1" x14ac:dyDescent="0.25"/>
    <row r="407" s="19" customFormat="1" x14ac:dyDescent="0.25"/>
    <row r="408" s="19" customFormat="1" x14ac:dyDescent="0.25"/>
    <row r="409" s="19" customFormat="1" x14ac:dyDescent="0.25"/>
    <row r="410" s="19" customFormat="1" x14ac:dyDescent="0.25"/>
    <row r="411" s="19" customFormat="1" x14ac:dyDescent="0.25"/>
    <row r="412" s="19" customFormat="1" x14ac:dyDescent="0.25"/>
    <row r="413" s="19" customFormat="1" x14ac:dyDescent="0.25"/>
    <row r="414" s="19" customFormat="1" x14ac:dyDescent="0.25"/>
    <row r="415" s="19" customFormat="1" x14ac:dyDescent="0.25"/>
    <row r="416" s="19" customFormat="1" x14ac:dyDescent="0.25"/>
    <row r="417" s="19" customFormat="1" x14ac:dyDescent="0.25"/>
    <row r="418" s="19" customFormat="1" x14ac:dyDescent="0.25"/>
    <row r="419" s="19" customFormat="1" x14ac:dyDescent="0.25"/>
    <row r="420" s="19" customFormat="1" x14ac:dyDescent="0.25"/>
    <row r="421" s="19" customFormat="1" x14ac:dyDescent="0.25"/>
    <row r="422" s="19" customFormat="1" x14ac:dyDescent="0.25"/>
    <row r="423" s="19" customFormat="1" x14ac:dyDescent="0.25"/>
    <row r="424" s="19" customFormat="1" x14ac:dyDescent="0.25"/>
    <row r="425" s="19" customFormat="1" x14ac:dyDescent="0.25"/>
    <row r="426" s="19" customFormat="1" x14ac:dyDescent="0.25"/>
    <row r="427" s="19" customFormat="1" x14ac:dyDescent="0.25"/>
    <row r="428" s="19" customFormat="1" x14ac:dyDescent="0.25"/>
    <row r="429" s="19" customFormat="1" x14ac:dyDescent="0.25"/>
    <row r="430" s="19" customFormat="1" x14ac:dyDescent="0.25"/>
    <row r="431" s="19" customFormat="1" x14ac:dyDescent="0.25"/>
    <row r="432" s="19" customFormat="1" x14ac:dyDescent="0.25"/>
    <row r="433" s="19" customFormat="1" x14ac:dyDescent="0.25"/>
    <row r="434" s="19" customFormat="1" x14ac:dyDescent="0.25"/>
    <row r="435" s="19" customFormat="1" x14ac:dyDescent="0.25"/>
    <row r="436" s="19" customFormat="1" x14ac:dyDescent="0.25"/>
    <row r="437" s="19" customFormat="1" x14ac:dyDescent="0.25"/>
    <row r="438" s="19" customFormat="1" x14ac:dyDescent="0.25"/>
    <row r="439" s="19" customFormat="1" x14ac:dyDescent="0.25"/>
    <row r="440" s="19" customFormat="1" x14ac:dyDescent="0.25"/>
    <row r="441" s="19" customFormat="1" x14ac:dyDescent="0.25"/>
    <row r="442" s="19" customFormat="1" x14ac:dyDescent="0.25"/>
    <row r="443" s="19" customFormat="1" x14ac:dyDescent="0.25"/>
    <row r="444" s="19" customFormat="1" x14ac:dyDescent="0.25"/>
    <row r="445" s="19" customFormat="1" x14ac:dyDescent="0.25"/>
    <row r="446" s="19" customFormat="1" x14ac:dyDescent="0.25"/>
    <row r="447" s="19" customFormat="1" x14ac:dyDescent="0.25"/>
    <row r="448" s="19" customFormat="1" x14ac:dyDescent="0.25"/>
    <row r="449" s="19" customFormat="1" x14ac:dyDescent="0.25"/>
    <row r="450" s="19" customFormat="1" x14ac:dyDescent="0.25"/>
    <row r="451" s="19" customFormat="1" x14ac:dyDescent="0.25"/>
    <row r="452" s="19" customFormat="1" x14ac:dyDescent="0.25"/>
    <row r="453" s="19" customFormat="1" x14ac:dyDescent="0.25"/>
    <row r="454" s="19" customFormat="1" x14ac:dyDescent="0.25"/>
    <row r="455" s="19" customFormat="1" x14ac:dyDescent="0.25"/>
    <row r="456" s="19" customFormat="1" x14ac:dyDescent="0.25"/>
    <row r="457" s="19" customFormat="1" x14ac:dyDescent="0.25"/>
    <row r="458" s="19" customFormat="1" x14ac:dyDescent="0.25"/>
    <row r="459" s="19" customFormat="1" x14ac:dyDescent="0.25"/>
    <row r="460" s="19" customFormat="1" x14ac:dyDescent="0.25"/>
    <row r="461" s="19" customFormat="1" x14ac:dyDescent="0.25"/>
    <row r="462" s="19" customFormat="1" x14ac:dyDescent="0.25"/>
    <row r="463" s="19" customFormat="1" x14ac:dyDescent="0.25"/>
    <row r="464" s="19" customFormat="1" x14ac:dyDescent="0.25"/>
    <row r="465" s="19" customFormat="1" x14ac:dyDescent="0.25"/>
    <row r="466" s="19" customFormat="1" x14ac:dyDescent="0.25"/>
    <row r="467" s="19" customFormat="1" x14ac:dyDescent="0.25"/>
    <row r="468" s="19" customFormat="1" x14ac:dyDescent="0.25"/>
    <row r="469" s="19" customFormat="1" x14ac:dyDescent="0.25"/>
    <row r="470" s="19" customFormat="1" x14ac:dyDescent="0.25"/>
    <row r="471" s="19" customFormat="1" x14ac:dyDescent="0.25"/>
    <row r="472" s="19" customFormat="1" x14ac:dyDescent="0.25"/>
    <row r="473" s="19" customFormat="1" x14ac:dyDescent="0.25"/>
    <row r="474" s="19" customFormat="1" x14ac:dyDescent="0.25"/>
    <row r="475" s="19" customFormat="1" x14ac:dyDescent="0.25"/>
    <row r="476" s="19" customFormat="1" x14ac:dyDescent="0.25"/>
    <row r="477" s="19" customFormat="1" x14ac:dyDescent="0.25"/>
    <row r="478" s="19" customFormat="1" x14ac:dyDescent="0.25"/>
    <row r="479" s="19" customFormat="1" x14ac:dyDescent="0.25"/>
    <row r="480" s="19" customFormat="1" x14ac:dyDescent="0.25"/>
    <row r="481" s="19" customFormat="1" x14ac:dyDescent="0.25"/>
    <row r="482" s="19" customFormat="1" x14ac:dyDescent="0.25"/>
    <row r="483" s="19" customFormat="1" x14ac:dyDescent="0.25"/>
    <row r="484" s="19" customFormat="1" x14ac:dyDescent="0.25"/>
    <row r="485" s="19" customFormat="1" x14ac:dyDescent="0.25"/>
    <row r="486" s="19" customFormat="1" x14ac:dyDescent="0.25"/>
    <row r="487" s="19" customFormat="1" x14ac:dyDescent="0.25"/>
    <row r="488" s="19" customFormat="1" x14ac:dyDescent="0.25"/>
    <row r="489" s="19" customFormat="1" x14ac:dyDescent="0.25"/>
    <row r="490" s="19" customFormat="1" x14ac:dyDescent="0.25"/>
    <row r="491" s="19" customFormat="1" x14ac:dyDescent="0.25"/>
    <row r="492" s="19" customFormat="1" x14ac:dyDescent="0.25"/>
    <row r="493" s="19" customFormat="1" x14ac:dyDescent="0.25"/>
    <row r="494" s="19" customFormat="1" x14ac:dyDescent="0.25"/>
    <row r="495" s="19" customFormat="1" x14ac:dyDescent="0.25"/>
    <row r="496" s="19" customFormat="1" x14ac:dyDescent="0.25"/>
    <row r="497" s="19" customFormat="1" x14ac:dyDescent="0.25"/>
    <row r="498" s="19" customFormat="1" x14ac:dyDescent="0.25"/>
    <row r="499" s="19" customFormat="1" x14ac:dyDescent="0.25"/>
    <row r="500" s="19" customFormat="1" x14ac:dyDescent="0.25"/>
    <row r="501" s="19" customFormat="1" x14ac:dyDescent="0.25"/>
    <row r="502" s="19" customFormat="1" x14ac:dyDescent="0.25"/>
    <row r="503" s="19" customFormat="1" x14ac:dyDescent="0.25"/>
    <row r="504" s="19" customFormat="1" x14ac:dyDescent="0.25"/>
    <row r="505" s="19" customFormat="1" x14ac:dyDescent="0.25"/>
    <row r="506" s="19" customFormat="1" x14ac:dyDescent="0.25"/>
    <row r="507" s="19" customFormat="1" x14ac:dyDescent="0.25"/>
    <row r="508" s="19" customFormat="1" x14ac:dyDescent="0.25"/>
    <row r="509" s="19" customFormat="1" x14ac:dyDescent="0.25"/>
    <row r="510" s="19" customFormat="1" x14ac:dyDescent="0.25"/>
    <row r="511" s="19" customFormat="1" x14ac:dyDescent="0.25"/>
    <row r="512" s="19" customFormat="1" x14ac:dyDescent="0.25"/>
    <row r="513" s="19" customFormat="1" x14ac:dyDescent="0.25"/>
    <row r="514" s="19" customFormat="1" x14ac:dyDescent="0.25"/>
    <row r="515" s="19" customFormat="1" x14ac:dyDescent="0.25"/>
    <row r="516" s="19" customFormat="1" x14ac:dyDescent="0.25"/>
    <row r="517" s="19" customFormat="1" x14ac:dyDescent="0.25"/>
    <row r="518" s="19" customFormat="1" x14ac:dyDescent="0.25"/>
    <row r="519" s="19" customFormat="1" x14ac:dyDescent="0.25"/>
    <row r="520" s="19" customFormat="1" x14ac:dyDescent="0.25"/>
    <row r="521" s="19" customFormat="1" x14ac:dyDescent="0.25"/>
    <row r="522" s="19" customFormat="1" x14ac:dyDescent="0.25"/>
    <row r="523" s="19" customFormat="1" x14ac:dyDescent="0.25"/>
    <row r="524" s="19" customFormat="1" x14ac:dyDescent="0.25"/>
    <row r="525" s="19" customFormat="1" x14ac:dyDescent="0.25"/>
    <row r="526" s="19" customFormat="1" x14ac:dyDescent="0.25"/>
    <row r="527" s="19" customFormat="1" x14ac:dyDescent="0.25"/>
    <row r="528" s="19" customFormat="1" x14ac:dyDescent="0.25"/>
    <row r="529" s="19" customFormat="1" x14ac:dyDescent="0.25"/>
    <row r="530" s="19" customFormat="1" x14ac:dyDescent="0.25"/>
    <row r="531" s="19" customFormat="1" x14ac:dyDescent="0.25"/>
    <row r="532" s="19" customFormat="1" x14ac:dyDescent="0.25"/>
    <row r="533" s="19" customFormat="1" x14ac:dyDescent="0.25"/>
    <row r="534" s="19" customFormat="1" x14ac:dyDescent="0.25"/>
    <row r="535" s="19" customFormat="1" x14ac:dyDescent="0.25"/>
    <row r="536" s="19" customFormat="1" x14ac:dyDescent="0.25"/>
    <row r="537" s="19" customFormat="1" x14ac:dyDescent="0.25"/>
    <row r="538" s="19" customFormat="1" x14ac:dyDescent="0.25"/>
    <row r="539" s="19" customFormat="1" x14ac:dyDescent="0.25"/>
    <row r="540" s="19" customFormat="1" x14ac:dyDescent="0.25"/>
    <row r="541" s="19" customFormat="1" x14ac:dyDescent="0.25"/>
    <row r="542" s="19" customFormat="1" x14ac:dyDescent="0.25"/>
    <row r="543" s="19" customFormat="1" x14ac:dyDescent="0.25"/>
    <row r="544" s="19" customFormat="1" x14ac:dyDescent="0.25"/>
    <row r="545" s="19" customFormat="1" x14ac:dyDescent="0.25"/>
    <row r="546" s="19" customFormat="1" x14ac:dyDescent="0.25"/>
    <row r="547" s="19" customFormat="1" x14ac:dyDescent="0.25"/>
    <row r="548" s="19" customFormat="1" x14ac:dyDescent="0.25"/>
    <row r="549" s="19" customFormat="1" x14ac:dyDescent="0.25"/>
    <row r="550" s="19" customFormat="1" x14ac:dyDescent="0.25"/>
    <row r="551" s="19" customFormat="1" x14ac:dyDescent="0.25"/>
    <row r="552" s="19" customFormat="1" x14ac:dyDescent="0.25"/>
    <row r="553" s="19" customFormat="1" x14ac:dyDescent="0.25"/>
    <row r="554" s="19" customFormat="1" x14ac:dyDescent="0.25"/>
    <row r="555" s="19" customFormat="1" x14ac:dyDescent="0.25"/>
    <row r="556" s="19" customFormat="1" x14ac:dyDescent="0.25"/>
    <row r="557" s="19" customFormat="1" x14ac:dyDescent="0.25"/>
    <row r="558" s="19" customFormat="1" x14ac:dyDescent="0.25"/>
    <row r="559" s="19" customFormat="1" x14ac:dyDescent="0.25"/>
    <row r="560" s="19" customFormat="1" x14ac:dyDescent="0.25"/>
    <row r="561" s="19" customFormat="1" x14ac:dyDescent="0.25"/>
    <row r="562" s="19" customFormat="1" x14ac:dyDescent="0.25"/>
    <row r="563" s="19" customFormat="1" x14ac:dyDescent="0.25"/>
    <row r="564" s="19" customFormat="1" x14ac:dyDescent="0.25"/>
    <row r="565" s="19" customFormat="1" x14ac:dyDescent="0.25"/>
    <row r="566" s="19" customFormat="1" x14ac:dyDescent="0.25"/>
    <row r="567" s="19" customFormat="1" x14ac:dyDescent="0.25"/>
    <row r="568" s="19" customFormat="1" x14ac:dyDescent="0.25"/>
    <row r="569" s="19" customFormat="1" x14ac:dyDescent="0.25"/>
    <row r="570" s="19" customFormat="1" x14ac:dyDescent="0.25"/>
    <row r="571" s="19" customFormat="1" x14ac:dyDescent="0.25"/>
    <row r="572" s="19" customFormat="1" x14ac:dyDescent="0.25"/>
    <row r="573" s="19" customFormat="1" x14ac:dyDescent="0.25"/>
    <row r="574" s="19" customFormat="1" x14ac:dyDescent="0.25"/>
    <row r="575" s="19" customFormat="1" x14ac:dyDescent="0.25"/>
    <row r="576" s="19" customFormat="1" x14ac:dyDescent="0.25"/>
    <row r="577" s="19" customFormat="1" x14ac:dyDescent="0.25"/>
    <row r="578" s="19" customFormat="1" x14ac:dyDescent="0.25"/>
    <row r="579" s="19" customFormat="1" x14ac:dyDescent="0.25"/>
    <row r="580" s="19" customFormat="1" x14ac:dyDescent="0.25"/>
    <row r="581" s="19" customFormat="1" x14ac:dyDescent="0.25"/>
    <row r="582" s="19" customFormat="1" x14ac:dyDescent="0.25"/>
    <row r="583" s="19" customFormat="1" x14ac:dyDescent="0.25"/>
    <row r="584" s="19" customFormat="1" x14ac:dyDescent="0.25"/>
    <row r="585" s="19" customFormat="1" x14ac:dyDescent="0.25"/>
    <row r="586" s="19" customFormat="1" x14ac:dyDescent="0.25"/>
    <row r="587" s="19" customFormat="1" x14ac:dyDescent="0.25"/>
    <row r="588" s="19" customFormat="1" x14ac:dyDescent="0.25"/>
    <row r="589" s="19" customFormat="1" x14ac:dyDescent="0.25"/>
    <row r="590" s="19" customFormat="1" x14ac:dyDescent="0.25"/>
    <row r="591" s="19" customFormat="1" x14ac:dyDescent="0.25"/>
    <row r="592" s="19" customFormat="1" x14ac:dyDescent="0.25"/>
    <row r="593" s="19" customFormat="1" x14ac:dyDescent="0.25"/>
    <row r="594" s="19" customFormat="1" x14ac:dyDescent="0.25"/>
    <row r="595" s="19" customFormat="1" x14ac:dyDescent="0.25"/>
    <row r="596" s="19" customFormat="1" x14ac:dyDescent="0.25"/>
    <row r="597" s="19" customFormat="1" x14ac:dyDescent="0.25"/>
    <row r="598" s="19" customFormat="1" x14ac:dyDescent="0.25"/>
    <row r="599" s="19" customFormat="1" x14ac:dyDescent="0.25"/>
    <row r="600" s="19" customFormat="1" x14ac:dyDescent="0.25"/>
    <row r="601" s="19" customFormat="1" x14ac:dyDescent="0.25"/>
    <row r="602" s="19" customFormat="1" x14ac:dyDescent="0.25"/>
    <row r="603" s="19" customFormat="1" x14ac:dyDescent="0.25"/>
    <row r="604" s="19" customFormat="1" x14ac:dyDescent="0.25"/>
    <row r="605" s="19" customFormat="1" x14ac:dyDescent="0.25"/>
    <row r="606" s="19" customFormat="1" x14ac:dyDescent="0.25"/>
    <row r="607" s="19" customFormat="1" x14ac:dyDescent="0.25"/>
    <row r="608" s="19" customFormat="1" x14ac:dyDescent="0.25"/>
    <row r="609" s="19" customFormat="1" x14ac:dyDescent="0.25"/>
    <row r="610" s="19" customFormat="1" x14ac:dyDescent="0.25"/>
    <row r="611" s="19" customFormat="1" x14ac:dyDescent="0.25"/>
    <row r="612" s="19" customFormat="1" x14ac:dyDescent="0.25"/>
    <row r="613" s="19" customFormat="1" x14ac:dyDescent="0.25"/>
    <row r="614" s="19" customFormat="1" x14ac:dyDescent="0.25"/>
    <row r="615" s="19" customFormat="1" x14ac:dyDescent="0.25"/>
    <row r="616" s="19" customFormat="1" x14ac:dyDescent="0.25"/>
    <row r="617" s="19" customFormat="1" x14ac:dyDescent="0.25"/>
    <row r="618" s="19" customFormat="1" x14ac:dyDescent="0.25"/>
    <row r="619" s="19" customFormat="1" x14ac:dyDescent="0.25"/>
    <row r="620" s="19" customFormat="1" x14ac:dyDescent="0.25"/>
    <row r="621" s="19" customFormat="1" x14ac:dyDescent="0.25"/>
    <row r="622" s="19" customFormat="1" x14ac:dyDescent="0.25"/>
    <row r="623" s="19" customFormat="1" x14ac:dyDescent="0.25"/>
    <row r="624" s="19" customFormat="1" x14ac:dyDescent="0.25"/>
    <row r="625" s="19" customFormat="1" x14ac:dyDescent="0.25"/>
    <row r="626" s="19" customFormat="1" x14ac:dyDescent="0.25"/>
    <row r="627" s="19" customFormat="1" x14ac:dyDescent="0.25"/>
    <row r="628" s="19" customFormat="1" x14ac:dyDescent="0.25"/>
    <row r="629" s="19" customFormat="1" x14ac:dyDescent="0.25"/>
    <row r="630" s="19" customFormat="1" x14ac:dyDescent="0.25"/>
    <row r="631" s="19" customFormat="1" x14ac:dyDescent="0.25"/>
    <row r="632" s="19" customFormat="1" x14ac:dyDescent="0.25"/>
    <row r="633" s="19" customFormat="1" x14ac:dyDescent="0.25"/>
    <row r="634" s="19" customFormat="1" x14ac:dyDescent="0.25"/>
    <row r="635" s="19" customFormat="1" x14ac:dyDescent="0.25"/>
    <row r="636" s="19" customFormat="1" x14ac:dyDescent="0.25"/>
    <row r="637" s="19" customFormat="1" x14ac:dyDescent="0.25"/>
    <row r="638" s="19" customFormat="1" x14ac:dyDescent="0.25"/>
    <row r="639" s="19" customFormat="1" x14ac:dyDescent="0.25"/>
    <row r="640" s="19" customFormat="1" x14ac:dyDescent="0.25"/>
    <row r="641" s="19" customFormat="1" x14ac:dyDescent="0.25"/>
    <row r="642" s="19" customFormat="1" x14ac:dyDescent="0.25"/>
    <row r="643" s="19" customFormat="1" x14ac:dyDescent="0.25"/>
    <row r="644" s="19" customFormat="1" x14ac:dyDescent="0.25"/>
    <row r="645" s="19" customFormat="1" x14ac:dyDescent="0.25"/>
    <row r="646" s="19" customFormat="1" x14ac:dyDescent="0.25"/>
    <row r="647" s="19" customFormat="1" x14ac:dyDescent="0.25"/>
    <row r="648" s="19" customFormat="1" x14ac:dyDescent="0.25"/>
    <row r="649" s="19" customFormat="1" x14ac:dyDescent="0.25"/>
    <row r="650" s="19" customFormat="1" x14ac:dyDescent="0.25"/>
    <row r="651" s="19" customFormat="1" x14ac:dyDescent="0.25"/>
    <row r="652" s="19" customFormat="1" x14ac:dyDescent="0.25"/>
    <row r="653" s="19" customFormat="1" x14ac:dyDescent="0.25"/>
    <row r="654" s="19" customFormat="1" x14ac:dyDescent="0.25"/>
    <row r="655" s="19" customFormat="1" x14ac:dyDescent="0.25"/>
    <row r="656" s="19" customFormat="1" x14ac:dyDescent="0.25"/>
    <row r="657" s="19" customFormat="1" x14ac:dyDescent="0.25"/>
    <row r="658" s="19" customFormat="1" x14ac:dyDescent="0.25"/>
    <row r="659" s="19" customFormat="1" x14ac:dyDescent="0.25"/>
    <row r="660" s="19" customFormat="1" x14ac:dyDescent="0.25"/>
    <row r="661" s="19" customFormat="1" x14ac:dyDescent="0.25"/>
    <row r="662" s="19" customFormat="1" x14ac:dyDescent="0.25"/>
    <row r="663" s="19" customFormat="1" x14ac:dyDescent="0.25"/>
    <row r="664" s="19" customFormat="1" x14ac:dyDescent="0.25"/>
    <row r="665" s="19" customFormat="1" x14ac:dyDescent="0.25"/>
    <row r="666" s="19" customFormat="1" x14ac:dyDescent="0.25"/>
    <row r="667" s="19" customFormat="1" x14ac:dyDescent="0.25"/>
    <row r="668" s="19" customFormat="1" x14ac:dyDescent="0.25"/>
    <row r="669" s="19" customFormat="1" x14ac:dyDescent="0.25"/>
    <row r="670" s="19" customFormat="1" x14ac:dyDescent="0.25"/>
    <row r="671" s="19" customFormat="1" x14ac:dyDescent="0.25"/>
    <row r="672" s="19" customFormat="1" x14ac:dyDescent="0.25"/>
    <row r="673" s="19" customFormat="1" x14ac:dyDescent="0.25"/>
    <row r="674" s="19" customFormat="1" x14ac:dyDescent="0.25"/>
    <row r="675" s="19" customFormat="1" x14ac:dyDescent="0.25"/>
    <row r="676" s="19" customFormat="1" x14ac:dyDescent="0.25"/>
    <row r="677" s="19" customFormat="1" x14ac:dyDescent="0.25"/>
    <row r="678" s="19" customFormat="1" x14ac:dyDescent="0.25"/>
    <row r="679" s="19" customFormat="1" x14ac:dyDescent="0.25"/>
    <row r="680" s="19" customFormat="1" x14ac:dyDescent="0.25"/>
  </sheetData>
  <sheetProtection algorithmName="SHA-512" hashValue="oD0pcz88Z48i4LoCXR88sSDVKTHY1z/0+cYpReNnSDmOUBWLwNzf6gzfDLDXJdIV1SbXwaucSc/ZifPFoAj2Iw==" saltValue="TtzX9Yqiu0P+rQwcGOXlmg==" spinCount="100000" sheet="1" objects="1" scenarios="1"/>
  <mergeCells count="108">
    <mergeCell ref="G66:J66"/>
    <mergeCell ref="G58:J58"/>
    <mergeCell ref="G59:J59"/>
    <mergeCell ref="G60:J60"/>
    <mergeCell ref="G61:J61"/>
    <mergeCell ref="G62:J62"/>
    <mergeCell ref="G65:J65"/>
    <mergeCell ref="G57:J57"/>
    <mergeCell ref="G44:J44"/>
    <mergeCell ref="G45:J45"/>
    <mergeCell ref="G46:J46"/>
    <mergeCell ref="G47:J47"/>
    <mergeCell ref="G48:J48"/>
    <mergeCell ref="G49:J49"/>
    <mergeCell ref="G50:J50"/>
    <mergeCell ref="G51:J51"/>
    <mergeCell ref="G52:J52"/>
    <mergeCell ref="G53:J53"/>
    <mergeCell ref="G54:J54"/>
    <mergeCell ref="G55:J55"/>
    <mergeCell ref="G56:J56"/>
    <mergeCell ref="B58:F58"/>
    <mergeCell ref="B59:F59"/>
    <mergeCell ref="B60:F60"/>
    <mergeCell ref="B61:F61"/>
    <mergeCell ref="B62:F62"/>
    <mergeCell ref="G43:J43"/>
    <mergeCell ref="B65:F65"/>
    <mergeCell ref="B66:F66"/>
    <mergeCell ref="G28:J28"/>
    <mergeCell ref="G29:J29"/>
    <mergeCell ref="G30:J30"/>
    <mergeCell ref="G31:J31"/>
    <mergeCell ref="G32:J32"/>
    <mergeCell ref="G33:J33"/>
    <mergeCell ref="G34:J34"/>
    <mergeCell ref="G35:J35"/>
    <mergeCell ref="B53:F53"/>
    <mergeCell ref="B54:F54"/>
    <mergeCell ref="B55:F55"/>
    <mergeCell ref="B56:F56"/>
    <mergeCell ref="B57:F57"/>
    <mergeCell ref="G36:J36"/>
    <mergeCell ref="G39:J39"/>
    <mergeCell ref="G40:J40"/>
    <mergeCell ref="A54:A66"/>
    <mergeCell ref="B28:F28"/>
    <mergeCell ref="B29:F29"/>
    <mergeCell ref="B30:F30"/>
    <mergeCell ref="B31:F31"/>
    <mergeCell ref="B32:F32"/>
    <mergeCell ref="B33:F33"/>
    <mergeCell ref="B34:F34"/>
    <mergeCell ref="B37:F37"/>
    <mergeCell ref="B38:F38"/>
    <mergeCell ref="B50:F50"/>
    <mergeCell ref="B51:F51"/>
    <mergeCell ref="B63:F63"/>
    <mergeCell ref="B35:F35"/>
    <mergeCell ref="B36:F36"/>
    <mergeCell ref="B39:F39"/>
    <mergeCell ref="B40:F40"/>
    <mergeCell ref="B41:F41"/>
    <mergeCell ref="B49:F49"/>
    <mergeCell ref="B52:F52"/>
    <mergeCell ref="B43:F43"/>
    <mergeCell ref="B44:F44"/>
    <mergeCell ref="B45:F45"/>
    <mergeCell ref="B46:F46"/>
    <mergeCell ref="C21:J21"/>
    <mergeCell ref="A25:J25"/>
    <mergeCell ref="A27:B27"/>
    <mergeCell ref="C27:F27"/>
    <mergeCell ref="G27:J27"/>
    <mergeCell ref="A23:B23"/>
    <mergeCell ref="B42:F42"/>
    <mergeCell ref="A28:A40"/>
    <mergeCell ref="A41:A53"/>
    <mergeCell ref="B47:F47"/>
    <mergeCell ref="B48:F48"/>
    <mergeCell ref="G41:J41"/>
    <mergeCell ref="G42:J42"/>
    <mergeCell ref="G38:J38"/>
    <mergeCell ref="G37:J37"/>
    <mergeCell ref="B64:F64"/>
    <mergeCell ref="G63:J63"/>
    <mergeCell ref="G64:J64"/>
    <mergeCell ref="A1:J2"/>
    <mergeCell ref="A3:J3"/>
    <mergeCell ref="H4:J4"/>
    <mergeCell ref="H5:J5"/>
    <mergeCell ref="A5:C5"/>
    <mergeCell ref="A4:E4"/>
    <mergeCell ref="A12:C14"/>
    <mergeCell ref="F12:H14"/>
    <mergeCell ref="A7:J7"/>
    <mergeCell ref="A9:J9"/>
    <mergeCell ref="A11:C11"/>
    <mergeCell ref="D11:E11"/>
    <mergeCell ref="F11:H11"/>
    <mergeCell ref="I11:J11"/>
    <mergeCell ref="A15:C17"/>
    <mergeCell ref="F15:H17"/>
    <mergeCell ref="A19:J19"/>
    <mergeCell ref="A21:B21"/>
    <mergeCell ref="A22:B22"/>
    <mergeCell ref="C22:J22"/>
    <mergeCell ref="C23:J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C8CC1-7563-4FCD-BB7D-233A3DF974A8}">
  <dimension ref="A1:AG37"/>
  <sheetViews>
    <sheetView showGridLines="0" topLeftCell="B19" workbookViewId="0">
      <selection activeCell="C7" sqref="C7"/>
    </sheetView>
  </sheetViews>
  <sheetFormatPr defaultRowHeight="15" x14ac:dyDescent="0.25"/>
  <cols>
    <col min="2" max="2" width="19.85546875" customWidth="1"/>
    <col min="3" max="3" width="69.5703125" customWidth="1"/>
    <col min="4" max="4" width="14.42578125" customWidth="1"/>
    <col min="5" max="5" width="8.7109375" hidden="1" customWidth="1"/>
    <col min="6" max="6" width="9.42578125" hidden="1" customWidth="1"/>
    <col min="7" max="15" width="8.7109375" hidden="1" customWidth="1"/>
    <col min="16" max="16" width="14.42578125" hidden="1" customWidth="1"/>
    <col min="17" max="17" width="19.28515625" hidden="1" customWidth="1"/>
    <col min="18" max="18" width="19.5703125" hidden="1" customWidth="1"/>
    <col min="19" max="20" width="16.140625" hidden="1" customWidth="1"/>
    <col min="21" max="21" width="13.140625" hidden="1" customWidth="1"/>
    <col min="22" max="22" width="12.5703125" hidden="1" customWidth="1"/>
    <col min="23" max="23" width="15.5703125" hidden="1" customWidth="1"/>
    <col min="24" max="24" width="14.42578125" hidden="1" customWidth="1"/>
    <col min="25" max="25" width="13" hidden="1" customWidth="1"/>
    <col min="26" max="26" width="16.28515625" hidden="1" customWidth="1"/>
    <col min="27" max="27" width="14.85546875" hidden="1" customWidth="1"/>
    <col min="28" max="28" width="8.7109375" customWidth="1"/>
    <col min="30" max="30" width="0.5703125" customWidth="1"/>
    <col min="31" max="31" width="1.140625" customWidth="1"/>
  </cols>
  <sheetData>
    <row r="1" spans="1:33" x14ac:dyDescent="0.25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</row>
    <row r="2" spans="1:33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</row>
    <row r="3" spans="1:33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6" spans="1:33" ht="33.950000000000003" customHeight="1" x14ac:dyDescent="0.25">
      <c r="B6" s="24" t="s">
        <v>1</v>
      </c>
      <c r="C6" s="25" t="s">
        <v>166</v>
      </c>
      <c r="P6" s="2" t="s">
        <v>2</v>
      </c>
      <c r="Q6" s="2" t="s">
        <v>7</v>
      </c>
      <c r="R6" s="2" t="s">
        <v>9</v>
      </c>
      <c r="S6" s="2" t="s">
        <v>136</v>
      </c>
      <c r="T6" s="2" t="s">
        <v>137</v>
      </c>
      <c r="U6" s="2" t="s">
        <v>137</v>
      </c>
      <c r="V6" s="2" t="s">
        <v>138</v>
      </c>
      <c r="W6" s="2" t="s">
        <v>135</v>
      </c>
      <c r="X6" s="2" t="s">
        <v>135</v>
      </c>
      <c r="Y6" s="2" t="s">
        <v>139</v>
      </c>
      <c r="Z6" s="2" t="s">
        <v>140</v>
      </c>
      <c r="AA6" s="2" t="s">
        <v>141</v>
      </c>
      <c r="AB6" s="2"/>
      <c r="AC6" s="2"/>
      <c r="AD6" s="2"/>
      <c r="AE6" s="2"/>
      <c r="AF6" s="2"/>
      <c r="AG6" s="2"/>
    </row>
    <row r="7" spans="1:33" ht="35.1" customHeight="1" x14ac:dyDescent="0.25">
      <c r="B7" s="21" t="s">
        <v>14</v>
      </c>
      <c r="C7" s="31"/>
      <c r="E7" t="str">
        <f t="shared" ref="E7:E15" si="0">LEFT(F7,5)</f>
        <v>nie</v>
      </c>
      <c r="F7" s="3" t="str">
        <f>IF(AND(C7=S7,C8=S8,C9=S9,C10=S10),S6,P17)</f>
        <v>nie</v>
      </c>
      <c r="G7" t="s">
        <v>19</v>
      </c>
      <c r="H7" s="4"/>
      <c r="P7" t="s">
        <v>4</v>
      </c>
      <c r="Q7" t="s">
        <v>4</v>
      </c>
      <c r="R7" t="s">
        <v>10</v>
      </c>
      <c r="S7" t="s">
        <v>4</v>
      </c>
      <c r="T7" t="s">
        <v>6</v>
      </c>
      <c r="U7" t="s">
        <v>4</v>
      </c>
      <c r="V7" t="s">
        <v>4</v>
      </c>
      <c r="W7" s="1" t="s">
        <v>3</v>
      </c>
      <c r="X7" t="s">
        <v>5</v>
      </c>
      <c r="Y7" t="s">
        <v>8</v>
      </c>
      <c r="Z7" t="s">
        <v>8</v>
      </c>
      <c r="AA7" t="s">
        <v>13</v>
      </c>
    </row>
    <row r="8" spans="1:33" ht="30" x14ac:dyDescent="0.25">
      <c r="B8" s="21" t="s">
        <v>15</v>
      </c>
      <c r="C8" s="32"/>
      <c r="E8" t="str">
        <f t="shared" si="0"/>
        <v>nie</v>
      </c>
      <c r="F8" s="3" t="str">
        <f>IF(AND(C7=T7,C8=T8,C9=T9,C10=T10),T6,P17)</f>
        <v>nie</v>
      </c>
      <c r="P8" t="s">
        <v>5</v>
      </c>
      <c r="Q8" t="s">
        <v>8</v>
      </c>
      <c r="R8" t="s">
        <v>11</v>
      </c>
      <c r="S8" t="s">
        <v>11</v>
      </c>
      <c r="T8" t="s">
        <v>10</v>
      </c>
      <c r="U8" t="s">
        <v>10</v>
      </c>
      <c r="V8" t="s">
        <v>10</v>
      </c>
      <c r="W8" t="s">
        <v>10</v>
      </c>
      <c r="X8" t="s">
        <v>10</v>
      </c>
      <c r="Y8" t="s">
        <v>12</v>
      </c>
      <c r="Z8" t="s">
        <v>12</v>
      </c>
      <c r="AA8" t="s">
        <v>10</v>
      </c>
    </row>
    <row r="9" spans="1:33" ht="30" x14ac:dyDescent="0.25">
      <c r="B9" s="21" t="s">
        <v>16</v>
      </c>
      <c r="C9" s="32"/>
      <c r="E9" t="str">
        <f t="shared" si="0"/>
        <v>nie</v>
      </c>
      <c r="F9" s="3" t="str">
        <f>IF(AND(C7=U7,C8=U8,C9=U9,C10=U10),U6,P17)</f>
        <v>nie</v>
      </c>
      <c r="P9" t="s">
        <v>6</v>
      </c>
      <c r="R9" t="s">
        <v>12</v>
      </c>
      <c r="S9" t="s">
        <v>8</v>
      </c>
      <c r="T9" t="s">
        <v>8</v>
      </c>
      <c r="U9" t="s">
        <v>8</v>
      </c>
      <c r="V9" t="s">
        <v>4</v>
      </c>
      <c r="W9" t="s">
        <v>4</v>
      </c>
      <c r="X9" t="s">
        <v>4</v>
      </c>
      <c r="Y9" t="s">
        <v>8</v>
      </c>
      <c r="Z9" t="s">
        <v>4</v>
      </c>
      <c r="AA9" t="s">
        <v>4</v>
      </c>
    </row>
    <row r="10" spans="1:33" ht="30.95" customHeight="1" x14ac:dyDescent="0.25">
      <c r="B10" s="21" t="s">
        <v>15</v>
      </c>
      <c r="C10" s="32"/>
      <c r="E10" t="str">
        <f t="shared" si="0"/>
        <v>nie</v>
      </c>
      <c r="F10" s="3" t="str">
        <f>IF(AND(C7=V7,C8=V8,C9=V9,C10=V10),V6,P17)</f>
        <v>nie</v>
      </c>
      <c r="P10" s="1" t="s">
        <v>3</v>
      </c>
      <c r="S10" t="s">
        <v>12</v>
      </c>
      <c r="T10" t="s">
        <v>12</v>
      </c>
      <c r="U10" t="s">
        <v>12</v>
      </c>
      <c r="V10" t="s">
        <v>10</v>
      </c>
      <c r="W10" t="s">
        <v>10</v>
      </c>
      <c r="X10" t="s">
        <v>10</v>
      </c>
      <c r="Y10" t="s">
        <v>12</v>
      </c>
      <c r="Z10" t="s">
        <v>11</v>
      </c>
      <c r="AA10" t="s">
        <v>10</v>
      </c>
    </row>
    <row r="11" spans="1:33" x14ac:dyDescent="0.25">
      <c r="B11" s="1"/>
      <c r="E11" t="str">
        <f t="shared" si="0"/>
        <v>nie</v>
      </c>
      <c r="F11" s="3" t="str">
        <f>IF(AND(C7=W7,C8=W8,C9=W9,C10=W10),W6,P17)</f>
        <v>nie</v>
      </c>
      <c r="P11" t="s">
        <v>13</v>
      </c>
    </row>
    <row r="12" spans="1:33" ht="68.099999999999994" customHeight="1" x14ac:dyDescent="0.55000000000000004">
      <c r="B12" s="22" t="s">
        <v>165</v>
      </c>
      <c r="C12" s="23" t="str">
        <f>IFERROR(VLOOKUP(G7,E7:F15,2,0),P16)</f>
        <v>Nie ma takiej grupy, spróbuj zmienić wybór</v>
      </c>
      <c r="E12" t="str">
        <f t="shared" si="0"/>
        <v>nie</v>
      </c>
      <c r="F12" s="3" t="str">
        <f>IF(AND(C7=X7,C8=X8,C9=X9,C10=X10),X6,P17)</f>
        <v>nie</v>
      </c>
      <c r="P12" t="s">
        <v>8</v>
      </c>
    </row>
    <row r="13" spans="1:33" x14ac:dyDescent="0.25">
      <c r="B13" s="1"/>
      <c r="E13" t="str">
        <f t="shared" si="0"/>
        <v>nie</v>
      </c>
      <c r="F13" s="3" t="str">
        <f>IF(AND(C7=Y7,C8=Y8,C9=Y9,C10=Y10),Y6,P17)</f>
        <v>nie</v>
      </c>
    </row>
    <row r="14" spans="1:33" x14ac:dyDescent="0.25">
      <c r="B14" s="1"/>
      <c r="E14" t="str">
        <f t="shared" si="0"/>
        <v>nie</v>
      </c>
      <c r="F14" s="3" t="str">
        <f>IF(AND(C7=Z7,C8=Z8,C9=Z9,C10=Z10),Z6,P17)</f>
        <v>nie</v>
      </c>
    </row>
    <row r="15" spans="1:33" x14ac:dyDescent="0.25">
      <c r="B15" s="1"/>
      <c r="E15" t="str">
        <f t="shared" si="0"/>
        <v>nie</v>
      </c>
      <c r="F15" s="3" t="str">
        <f>IF(AND(C7=AA7,C8=AA8,C9=AA9,C10=AA10),AA6,P17)</f>
        <v>nie</v>
      </c>
    </row>
    <row r="16" spans="1:33" ht="45" x14ac:dyDescent="0.25">
      <c r="B16" s="1"/>
      <c r="P16" s="1" t="s">
        <v>17</v>
      </c>
    </row>
    <row r="17" spans="2:16" ht="30" x14ac:dyDescent="0.25">
      <c r="B17" s="24" t="s">
        <v>20</v>
      </c>
      <c r="C17" s="25" t="s">
        <v>166</v>
      </c>
      <c r="P17" t="s">
        <v>18</v>
      </c>
    </row>
    <row r="18" spans="2:16" ht="30" x14ac:dyDescent="0.25">
      <c r="B18" s="21" t="s">
        <v>14</v>
      </c>
      <c r="C18" s="31"/>
      <c r="E18" t="str">
        <f t="shared" ref="E18:E26" si="1">LEFT(F18,5)</f>
        <v>nie</v>
      </c>
      <c r="F18" s="3" t="str">
        <f>IF(AND(C18=S7,C19=S8,C20=S9,C21=S10),S6,P17)</f>
        <v>nie</v>
      </c>
      <c r="G18" t="s">
        <v>19</v>
      </c>
    </row>
    <row r="19" spans="2:16" ht="30" x14ac:dyDescent="0.25">
      <c r="B19" s="21" t="s">
        <v>15</v>
      </c>
      <c r="C19" s="32"/>
      <c r="E19" t="str">
        <f t="shared" si="1"/>
        <v>nie</v>
      </c>
      <c r="F19" s="3" t="str">
        <f>IF(AND(C18=T7,C19=T8,C20=T9,C21=T10),T6,P17)</f>
        <v>nie</v>
      </c>
    </row>
    <row r="20" spans="2:16" ht="30" x14ac:dyDescent="0.25">
      <c r="B20" s="21" t="s">
        <v>16</v>
      </c>
      <c r="C20" s="32"/>
      <c r="E20" t="str">
        <f t="shared" si="1"/>
        <v>nie</v>
      </c>
      <c r="F20" s="3" t="str">
        <f>IF(AND(C18=U7,C19=U8,C20=U9,C21=U10),U6,P17)</f>
        <v>nie</v>
      </c>
    </row>
    <row r="21" spans="2:16" ht="30" x14ac:dyDescent="0.25">
      <c r="B21" s="21" t="s">
        <v>15</v>
      </c>
      <c r="C21" s="32"/>
      <c r="E21" t="str">
        <f t="shared" si="1"/>
        <v>nie</v>
      </c>
      <c r="F21" s="3" t="str">
        <f>IF(AND(C18=V7,C19=V8,C20=V9,C21=V10),V6,P17)</f>
        <v>nie</v>
      </c>
    </row>
    <row r="22" spans="2:16" x14ac:dyDescent="0.25">
      <c r="B22" s="1"/>
      <c r="E22" t="str">
        <f t="shared" si="1"/>
        <v>nie</v>
      </c>
      <c r="F22" s="3" t="str">
        <f>IF(AND(C18=W7,C19=W8,C20=W9,C21=W10),W6,P17)</f>
        <v>nie</v>
      </c>
    </row>
    <row r="23" spans="2:16" ht="66.599999999999994" customHeight="1" x14ac:dyDescent="0.55000000000000004">
      <c r="B23" s="22" t="s">
        <v>165</v>
      </c>
      <c r="C23" s="23" t="str">
        <f>IFERROR(VLOOKUP(G18,E18:F26,2,0),P16)</f>
        <v>Nie ma takiej grupy, spróbuj zmienić wybór</v>
      </c>
      <c r="E23" t="str">
        <f t="shared" si="1"/>
        <v>nie</v>
      </c>
      <c r="F23" s="3" t="str">
        <f>IF(AND(C18=X7,C19=X8,C20=X9,C21=X10),X6,P17)</f>
        <v>nie</v>
      </c>
    </row>
    <row r="24" spans="2:16" x14ac:dyDescent="0.25">
      <c r="B24" s="1"/>
      <c r="E24" t="str">
        <f t="shared" si="1"/>
        <v>nie</v>
      </c>
      <c r="F24" s="3" t="str">
        <f>IF(AND(C18=Y7,C19=Y8,C20=Y9,C21=Y10),Y6,P17)</f>
        <v>nie</v>
      </c>
    </row>
    <row r="25" spans="2:16" x14ac:dyDescent="0.25">
      <c r="B25" s="1"/>
      <c r="E25" t="str">
        <f t="shared" si="1"/>
        <v>nie</v>
      </c>
      <c r="F25" s="3" t="str">
        <f>IF(AND(C18=Z7,C19=Z8,C20=Z9,C21=Z10),Z6,P17)</f>
        <v>nie</v>
      </c>
    </row>
    <row r="26" spans="2:16" x14ac:dyDescent="0.25">
      <c r="B26" s="1"/>
      <c r="E26" t="str">
        <f t="shared" si="1"/>
        <v>nie</v>
      </c>
      <c r="F26" s="3" t="str">
        <f>IF(AND(C18=AA7,C19=AA8,C20=AA9,C21=AA10),AA6,P17)</f>
        <v>nie</v>
      </c>
    </row>
    <row r="28" spans="2:16" ht="30" x14ac:dyDescent="0.25">
      <c r="B28" s="24" t="s">
        <v>21</v>
      </c>
      <c r="C28" s="25" t="s">
        <v>166</v>
      </c>
    </row>
    <row r="29" spans="2:16" ht="30" x14ac:dyDescent="0.25">
      <c r="B29" s="21" t="s">
        <v>14</v>
      </c>
      <c r="C29" s="31"/>
      <c r="E29" t="str">
        <f t="shared" ref="E29:E37" si="2">LEFT(F29,5)</f>
        <v>nie</v>
      </c>
      <c r="F29" s="3" t="str">
        <f>IF(AND(C29=S7,C30=S8,C31=S9,C32=S10),S6,P17)</f>
        <v>nie</v>
      </c>
      <c r="G29" t="s">
        <v>19</v>
      </c>
    </row>
    <row r="30" spans="2:16" ht="30" x14ac:dyDescent="0.25">
      <c r="B30" s="21" t="s">
        <v>15</v>
      </c>
      <c r="C30" s="32"/>
      <c r="E30" t="str">
        <f t="shared" si="2"/>
        <v>nie</v>
      </c>
      <c r="F30" s="3" t="str">
        <f>IF(AND(C29=T7,C30=T8,C31=T9,C32=T10),T6,P17)</f>
        <v>nie</v>
      </c>
    </row>
    <row r="31" spans="2:16" ht="30" x14ac:dyDescent="0.25">
      <c r="B31" s="21" t="s">
        <v>16</v>
      </c>
      <c r="C31" s="32"/>
      <c r="E31" t="str">
        <f t="shared" si="2"/>
        <v>nie</v>
      </c>
      <c r="F31" s="3" t="str">
        <f>IF(AND(C29=U7,C30=U8,C31=U9,C32=U10),U6,P17)</f>
        <v>nie</v>
      </c>
    </row>
    <row r="32" spans="2:16" ht="30" x14ac:dyDescent="0.25">
      <c r="B32" s="21" t="s">
        <v>15</v>
      </c>
      <c r="C32" s="32"/>
      <c r="E32" t="str">
        <f t="shared" si="2"/>
        <v>nie</v>
      </c>
      <c r="F32" s="3" t="str">
        <f>IF(AND(C29=V7,C30=V8,C31=V9,C32=V10),V6,P17)</f>
        <v>nie</v>
      </c>
    </row>
    <row r="33" spans="2:6" x14ac:dyDescent="0.25">
      <c r="B33" s="1"/>
      <c r="E33" t="str">
        <f t="shared" si="2"/>
        <v>nie</v>
      </c>
      <c r="F33" s="3" t="str">
        <f>IF(AND(C29=W7,C30=W8,C31=W9,C32=W10),W6,P17)</f>
        <v>nie</v>
      </c>
    </row>
    <row r="34" spans="2:6" ht="66.599999999999994" customHeight="1" x14ac:dyDescent="0.55000000000000004">
      <c r="B34" s="22" t="s">
        <v>165</v>
      </c>
      <c r="C34" s="23" t="str">
        <f>IFERROR(VLOOKUP(G29,E29:F37,2,0),P16)</f>
        <v>Nie ma takiej grupy, spróbuj zmienić wybór</v>
      </c>
      <c r="E34" t="str">
        <f t="shared" si="2"/>
        <v>nie</v>
      </c>
      <c r="F34" s="3" t="str">
        <f>IF(AND(C29=X7,C30=X8,C31=X9,C32=X10),X6,P17)</f>
        <v>nie</v>
      </c>
    </row>
    <row r="35" spans="2:6" x14ac:dyDescent="0.25">
      <c r="B35" s="1"/>
      <c r="E35" t="str">
        <f t="shared" si="2"/>
        <v>nie</v>
      </c>
      <c r="F35" s="3" t="str">
        <f>IF(AND(C29=Y7,C30=Y8,C31=Y9,C32=Y10),Y6,P17)</f>
        <v>nie</v>
      </c>
    </row>
    <row r="36" spans="2:6" x14ac:dyDescent="0.25">
      <c r="B36" s="1"/>
      <c r="E36" t="str">
        <f t="shared" si="2"/>
        <v>nie</v>
      </c>
      <c r="F36" s="3" t="str">
        <f>IF(AND(C29=Z7,C30=Z8,C31=Z9,C32=Z10),Z6,P17)</f>
        <v>nie</v>
      </c>
    </row>
    <row r="37" spans="2:6" x14ac:dyDescent="0.25">
      <c r="B37" s="1"/>
      <c r="E37" t="str">
        <f t="shared" si="2"/>
        <v>nie</v>
      </c>
      <c r="F37" s="3" t="str">
        <f>IF(AND(C29=AA7,C30=AA8,C31=AA9,C32=AA10),AA6,P17)</f>
        <v>nie</v>
      </c>
    </row>
  </sheetData>
  <sheetProtection algorithmName="SHA-512" hashValue="Udmf1UXyNnQJ/VsFqPQ8gw61EntbbyRhsTN0kdSV2FyaUVL4h1ais2rAG083PZRfFR7IH/+ow+CFT0bgai4F5A==" saltValue="LuPtSXji9zYQmPNRGeD7kw==" spinCount="100000" sheet="1" objects="1" scenarios="1"/>
  <mergeCells count="1">
    <mergeCell ref="A1:AE3"/>
  </mergeCells>
  <dataValidations count="3">
    <dataValidation type="list" allowBlank="1" showInputMessage="1" showErrorMessage="1" sqref="C7 C18 C29" xr:uid="{E12E9280-30B7-400A-8F79-E614709A71AC}">
      <formula1>$P$7:$P$12</formula1>
    </dataValidation>
    <dataValidation type="list" allowBlank="1" showInputMessage="1" showErrorMessage="1" sqref="C8 C10 C19 C21 C30 C32" xr:uid="{431E3820-C33E-432D-BCF2-014BC25111BA}">
      <formula1>$R$7:$R$9</formula1>
    </dataValidation>
    <dataValidation type="list" allowBlank="1" showInputMessage="1" showErrorMessage="1" sqref="C9 C31 C20" xr:uid="{B0A15990-EE35-4E13-AE30-FCD2CEE93207}">
      <formula1>$Q$7:$Q$8</formula1>
    </dataValidation>
  </dataValidation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EE538-C5CB-412F-A846-A4496F342849}">
  <dimension ref="A1:W30"/>
  <sheetViews>
    <sheetView showGridLines="0" workbookViewId="0">
      <selection activeCell="U14" sqref="U14"/>
    </sheetView>
  </sheetViews>
  <sheetFormatPr defaultRowHeight="15" x14ac:dyDescent="0.25"/>
  <cols>
    <col min="2" max="2" width="18.85546875" customWidth="1"/>
    <col min="3" max="3" width="24.42578125" customWidth="1"/>
    <col min="5" max="5" width="10.85546875" customWidth="1"/>
    <col min="6" max="9" width="8.7109375" hidden="1" customWidth="1"/>
    <col min="10" max="10" width="10.140625" hidden="1" customWidth="1"/>
    <col min="11" max="11" width="23" hidden="1" customWidth="1"/>
    <col min="12" max="12" width="15.85546875" hidden="1" customWidth="1"/>
    <col min="13" max="20" width="8.7109375" hidden="1" customWidth="1"/>
    <col min="21" max="21" width="8.7109375" customWidth="1"/>
  </cols>
  <sheetData>
    <row r="1" spans="1:23" x14ac:dyDescent="0.25">
      <c r="A1" s="43" t="s">
        <v>42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3" ht="36.6" customHeight="1" x14ac:dyDescent="0.35">
      <c r="J3" t="s">
        <v>24</v>
      </c>
      <c r="K3" t="s">
        <v>26</v>
      </c>
      <c r="L3" s="1" t="s">
        <v>29</v>
      </c>
      <c r="M3" s="1" t="s">
        <v>31</v>
      </c>
      <c r="N3" s="1" t="s">
        <v>34</v>
      </c>
      <c r="S3" t="s">
        <v>37</v>
      </c>
      <c r="T3" t="s">
        <v>38</v>
      </c>
    </row>
    <row r="4" spans="1:23" ht="29.1" customHeight="1" x14ac:dyDescent="0.35">
      <c r="B4" s="24" t="s">
        <v>22</v>
      </c>
      <c r="C4" s="25" t="s">
        <v>166</v>
      </c>
      <c r="J4" s="5" t="s">
        <v>33</v>
      </c>
      <c r="K4" s="5" t="s">
        <v>27</v>
      </c>
      <c r="L4" s="5" t="s">
        <v>30</v>
      </c>
      <c r="M4" s="5" t="s">
        <v>32</v>
      </c>
      <c r="N4" s="5" t="s">
        <v>35</v>
      </c>
      <c r="O4" s="5"/>
      <c r="P4" s="5"/>
      <c r="Q4" s="5"/>
      <c r="R4" s="5"/>
      <c r="S4" t="s">
        <v>4</v>
      </c>
      <c r="T4" t="s">
        <v>4</v>
      </c>
    </row>
    <row r="5" spans="1:23" ht="18.600000000000001" customHeight="1" x14ac:dyDescent="0.35">
      <c r="B5" s="35" t="s">
        <v>169</v>
      </c>
      <c r="C5" s="36" t="str">
        <f>IF('Oznaczenie grupy'!C12=F6,'Oznaczenie grupy'!C7,IF('Oznaczenie grupy'!C23=F6,'Oznaczenie grupy'!C18,IF('Oznaczenie grupy'!C34=F6,'Oznaczenie grupy'!C29,Grupa1!F9)))</f>
        <v>-</v>
      </c>
      <c r="J5" s="6"/>
      <c r="K5" s="5" t="s">
        <v>28</v>
      </c>
      <c r="L5" s="5" t="s">
        <v>33</v>
      </c>
      <c r="M5" s="5" t="s">
        <v>33</v>
      </c>
      <c r="N5" s="5" t="s">
        <v>33</v>
      </c>
      <c r="O5" s="6"/>
      <c r="P5" s="6"/>
      <c r="Q5" s="6"/>
      <c r="R5" s="6"/>
      <c r="S5" s="6" t="s">
        <v>8</v>
      </c>
      <c r="T5" s="6" t="s">
        <v>8</v>
      </c>
    </row>
    <row r="6" spans="1:23" ht="18.95" customHeight="1" x14ac:dyDescent="0.35">
      <c r="B6" s="35" t="s">
        <v>170</v>
      </c>
      <c r="C6" s="36" t="str">
        <f>IF('Oznaczenie grupy'!C12=F6,'Oznaczenie grupy'!C9,IF('Oznaczenie grupy'!C23=F6,'Oznaczenie grupy'!C20,IF('Oznaczenie grupy'!C34=F6,'Oznaczenie grupy'!C31,Grupa1!F9)))</f>
        <v>-</v>
      </c>
      <c r="F6" t="s">
        <v>136</v>
      </c>
      <c r="J6" s="6"/>
      <c r="K6" s="6"/>
      <c r="L6" s="6"/>
      <c r="M6" s="6"/>
      <c r="N6" s="6"/>
      <c r="O6" s="6"/>
      <c r="P6" s="6"/>
      <c r="Q6" s="6"/>
      <c r="R6" s="6"/>
      <c r="S6" s="5" t="s">
        <v>33</v>
      </c>
      <c r="T6" s="5" t="s">
        <v>33</v>
      </c>
    </row>
    <row r="7" spans="1:23" ht="18" x14ac:dyDescent="0.35">
      <c r="B7" s="26" t="s">
        <v>23</v>
      </c>
      <c r="C7" s="31"/>
      <c r="F7" t="str">
        <f>LEFT(G7,5)</f>
        <v>Żaden</v>
      </c>
      <c r="G7" t="str">
        <f>IF(AND(C5=S4,C6=S5,C7=S6,C8=S7,C9=S8,C10=S9,C11=Grupa1!S10),Grupa1!S3,Grupa1!K9)</f>
        <v>Żaden anion nie da takiego zestawu wyników. Sprawdź w materiałach do ćwiczeń.</v>
      </c>
      <c r="H7" t="s">
        <v>39</v>
      </c>
      <c r="J7" s="5"/>
      <c r="O7" s="5"/>
      <c r="P7" s="5"/>
      <c r="Q7" s="5"/>
      <c r="R7" s="5"/>
      <c r="S7" s="5" t="s">
        <v>27</v>
      </c>
      <c r="T7" s="5" t="s">
        <v>28</v>
      </c>
    </row>
    <row r="8" spans="1:23" ht="18" x14ac:dyDescent="0.35">
      <c r="B8" s="26" t="s">
        <v>25</v>
      </c>
      <c r="C8" s="31"/>
      <c r="F8" t="str">
        <f>LEFT(G8,5)</f>
        <v>Żaden</v>
      </c>
      <c r="G8" t="str">
        <f>IF(AND(C5=T4,C6=T5,C7=T6,C8=T7,C9=T8,C10=T9,C11=Grupa1!T10),Grupa1!T3,Grupa1!K9)</f>
        <v>Żaden anion nie da takiego zestawu wyników. Sprawdź w materiałach do ćwiczeń.</v>
      </c>
      <c r="J8" s="5"/>
      <c r="K8" s="5"/>
      <c r="L8" s="5"/>
      <c r="M8" s="5"/>
      <c r="N8" s="5"/>
      <c r="O8" s="5"/>
      <c r="P8" s="5"/>
      <c r="Q8" s="5"/>
      <c r="R8" s="5"/>
      <c r="S8" s="5" t="s">
        <v>30</v>
      </c>
      <c r="T8" s="5" t="s">
        <v>33</v>
      </c>
    </row>
    <row r="9" spans="1:23" ht="33" x14ac:dyDescent="0.25">
      <c r="B9" s="27" t="s">
        <v>29</v>
      </c>
      <c r="C9" s="31"/>
      <c r="F9" s="4" t="s">
        <v>142</v>
      </c>
      <c r="J9" s="5"/>
      <c r="K9" s="5" t="s">
        <v>36</v>
      </c>
      <c r="L9" s="5"/>
      <c r="M9" s="5"/>
      <c r="N9" s="5"/>
      <c r="O9" s="5"/>
      <c r="P9" s="5"/>
      <c r="Q9" s="5"/>
      <c r="R9" s="5"/>
      <c r="S9" s="5" t="s">
        <v>33</v>
      </c>
      <c r="T9" s="5" t="s">
        <v>32</v>
      </c>
    </row>
    <row r="10" spans="1:23" ht="18" x14ac:dyDescent="0.35">
      <c r="B10" s="27" t="s">
        <v>31</v>
      </c>
      <c r="C10" s="31"/>
      <c r="J10" s="5"/>
      <c r="K10" s="5"/>
      <c r="L10" s="5"/>
      <c r="M10" s="5"/>
      <c r="N10" s="5"/>
      <c r="O10" s="5"/>
      <c r="P10" s="5"/>
      <c r="Q10" s="5"/>
      <c r="R10" s="5"/>
      <c r="S10" s="5" t="s">
        <v>33</v>
      </c>
      <c r="T10" s="5" t="s">
        <v>35</v>
      </c>
    </row>
    <row r="11" spans="1:23" ht="30" x14ac:dyDescent="0.25">
      <c r="B11" s="27" t="s">
        <v>34</v>
      </c>
      <c r="C11" s="31"/>
      <c r="J11" s="1"/>
      <c r="K11" s="1"/>
      <c r="L11" s="1"/>
      <c r="M11" s="1"/>
      <c r="N11" s="1"/>
      <c r="O11" s="1"/>
      <c r="P11" s="1"/>
      <c r="Q11" s="1"/>
      <c r="R11" s="1"/>
    </row>
    <row r="12" spans="1:23" x14ac:dyDescent="0.25">
      <c r="B12" s="28" t="s">
        <v>142</v>
      </c>
      <c r="C12" s="7" t="s">
        <v>142</v>
      </c>
      <c r="J12" s="1"/>
      <c r="K12" s="1"/>
      <c r="L12" s="1"/>
      <c r="M12" s="1"/>
      <c r="N12" s="1"/>
      <c r="O12" s="1"/>
      <c r="P12" s="1"/>
      <c r="Q12" s="1"/>
      <c r="R12" s="1"/>
    </row>
    <row r="13" spans="1:23" x14ac:dyDescent="0.25">
      <c r="B13" s="28" t="s">
        <v>142</v>
      </c>
      <c r="C13" s="7" t="s">
        <v>142</v>
      </c>
      <c r="D13" s="19"/>
      <c r="J13" s="1"/>
      <c r="K13" s="1"/>
      <c r="L13" s="1"/>
      <c r="M13" s="1"/>
      <c r="N13" s="1"/>
      <c r="O13" s="1"/>
      <c r="P13" s="1"/>
      <c r="Q13" s="1"/>
      <c r="R13" s="1"/>
    </row>
    <row r="14" spans="1:23" x14ac:dyDescent="0.25">
      <c r="B14" s="28" t="s">
        <v>142</v>
      </c>
      <c r="C14" s="7" t="s">
        <v>142</v>
      </c>
      <c r="J14" s="1"/>
      <c r="K14" s="1"/>
      <c r="L14" s="1"/>
      <c r="M14" s="1"/>
      <c r="N14" s="1"/>
      <c r="O14" s="1"/>
      <c r="P14" s="1"/>
      <c r="Q14" s="1"/>
      <c r="R14" s="1"/>
    </row>
    <row r="15" spans="1:23" x14ac:dyDescent="0.25">
      <c r="B15" s="28" t="s">
        <v>142</v>
      </c>
      <c r="C15" s="7" t="s">
        <v>142</v>
      </c>
      <c r="J15" s="1"/>
      <c r="K15" s="1"/>
      <c r="L15" s="1"/>
      <c r="M15" s="1"/>
      <c r="N15" s="1"/>
      <c r="O15" s="1"/>
      <c r="P15" s="1"/>
      <c r="Q15" s="1"/>
      <c r="R15" s="1"/>
    </row>
    <row r="16" spans="1:23" x14ac:dyDescent="0.25">
      <c r="J16" s="1"/>
      <c r="K16" s="1"/>
      <c r="L16" s="1"/>
      <c r="M16" s="1"/>
      <c r="N16" s="1"/>
      <c r="O16" s="1"/>
      <c r="P16" s="1"/>
      <c r="Q16" s="1"/>
      <c r="R16" s="1"/>
    </row>
    <row r="17" spans="2:18" ht="36" x14ac:dyDescent="0.55000000000000004">
      <c r="B17" s="22" t="s">
        <v>40</v>
      </c>
      <c r="C17" s="30" t="str">
        <f>IFERROR(VLOOKUP(H7,F7:G8,2,0),K9)</f>
        <v>Żaden anion nie da takiego zestawu wyników. Sprawdź w materiałach do ćwiczeń.</v>
      </c>
      <c r="J17" s="1"/>
      <c r="K17" s="1"/>
      <c r="L17" s="1"/>
      <c r="M17" s="1"/>
      <c r="N17" s="1"/>
      <c r="O17" s="1"/>
      <c r="P17" s="1"/>
      <c r="Q17" s="1"/>
      <c r="R17" s="1"/>
    </row>
    <row r="18" spans="2:18" x14ac:dyDescent="0.25">
      <c r="J18" s="1"/>
      <c r="K18" s="1"/>
      <c r="L18" s="1"/>
      <c r="M18" s="1"/>
      <c r="N18" s="1"/>
      <c r="O18" s="1"/>
      <c r="P18" s="1"/>
      <c r="Q18" s="1"/>
      <c r="R18" s="1"/>
    </row>
    <row r="19" spans="2:18" x14ac:dyDescent="0.25">
      <c r="J19" s="1"/>
      <c r="K19" s="1"/>
      <c r="L19" s="1"/>
      <c r="M19" s="1"/>
      <c r="N19" s="1"/>
      <c r="O19" s="1"/>
      <c r="P19" s="1"/>
      <c r="Q19" s="1"/>
      <c r="R19" s="1"/>
    </row>
    <row r="20" spans="2:18" x14ac:dyDescent="0.25">
      <c r="J20" s="1"/>
      <c r="K20" s="1"/>
      <c r="L20" s="1"/>
      <c r="M20" s="1"/>
      <c r="N20" s="1"/>
      <c r="O20" s="1"/>
      <c r="P20" s="1"/>
      <c r="Q20" s="1"/>
      <c r="R20" s="1"/>
    </row>
    <row r="21" spans="2:18" x14ac:dyDescent="0.25">
      <c r="J21" s="1"/>
      <c r="K21" s="1"/>
      <c r="L21" s="1"/>
      <c r="M21" s="1"/>
      <c r="N21" s="1"/>
      <c r="O21" s="1"/>
      <c r="P21" s="1"/>
      <c r="Q21" s="1"/>
      <c r="R21" s="1"/>
    </row>
    <row r="22" spans="2:18" x14ac:dyDescent="0.25">
      <c r="J22" s="1"/>
      <c r="K22" s="1"/>
      <c r="L22" s="1"/>
      <c r="M22" s="1"/>
      <c r="N22" s="1"/>
      <c r="O22" s="1"/>
      <c r="P22" s="1"/>
      <c r="Q22" s="1"/>
      <c r="R22" s="1"/>
    </row>
    <row r="23" spans="2:18" x14ac:dyDescent="0.25">
      <c r="J23" s="1"/>
      <c r="K23" s="1"/>
      <c r="L23" s="1"/>
      <c r="M23" s="1"/>
      <c r="N23" s="1"/>
      <c r="O23" s="1"/>
      <c r="P23" s="1"/>
      <c r="Q23" s="1"/>
      <c r="R23" s="1"/>
    </row>
    <row r="24" spans="2:18" x14ac:dyDescent="0.25">
      <c r="J24" s="1"/>
      <c r="K24" s="1"/>
      <c r="L24" s="1"/>
      <c r="M24" s="1"/>
      <c r="N24" s="1"/>
      <c r="O24" s="1"/>
      <c r="P24" s="1"/>
      <c r="Q24" s="1"/>
      <c r="R24" s="1"/>
    </row>
    <row r="25" spans="2:18" x14ac:dyDescent="0.25">
      <c r="J25" s="1"/>
      <c r="K25" s="1"/>
      <c r="L25" s="1"/>
      <c r="M25" s="1"/>
      <c r="N25" s="1"/>
      <c r="O25" s="1"/>
      <c r="P25" s="1"/>
      <c r="Q25" s="1"/>
      <c r="R25" s="1"/>
    </row>
    <row r="26" spans="2:18" x14ac:dyDescent="0.25">
      <c r="J26" s="1"/>
      <c r="K26" s="1"/>
      <c r="L26" s="1"/>
      <c r="M26" s="1"/>
      <c r="N26" s="1"/>
      <c r="O26" s="1"/>
      <c r="P26" s="1"/>
      <c r="Q26" s="1"/>
      <c r="R26" s="1"/>
    </row>
    <row r="27" spans="2:18" x14ac:dyDescent="0.25">
      <c r="J27" s="1"/>
      <c r="K27" s="1"/>
      <c r="L27" s="1"/>
      <c r="M27" s="1"/>
      <c r="N27" s="1"/>
      <c r="O27" s="1"/>
      <c r="P27" s="1"/>
      <c r="Q27" s="1"/>
      <c r="R27" s="1"/>
    </row>
    <row r="28" spans="2:18" x14ac:dyDescent="0.25">
      <c r="J28" s="1"/>
      <c r="K28" s="1"/>
      <c r="L28" s="1"/>
      <c r="M28" s="1"/>
      <c r="N28" s="1"/>
      <c r="O28" s="1"/>
      <c r="P28" s="1"/>
      <c r="Q28" s="1"/>
      <c r="R28" s="1"/>
    </row>
    <row r="29" spans="2:18" x14ac:dyDescent="0.25">
      <c r="J29" s="1"/>
      <c r="K29" s="1"/>
      <c r="L29" s="1"/>
      <c r="M29" s="1"/>
      <c r="N29" s="1"/>
      <c r="O29" s="1"/>
      <c r="P29" s="1"/>
      <c r="Q29" s="1"/>
      <c r="R29" s="1"/>
    </row>
    <row r="30" spans="2:18" x14ac:dyDescent="0.25">
      <c r="J30" s="1"/>
      <c r="K30" s="1"/>
      <c r="L30" s="1"/>
      <c r="M30" s="1"/>
      <c r="N30" s="1"/>
      <c r="O30" s="1"/>
      <c r="P30" s="1"/>
      <c r="Q30" s="1"/>
      <c r="R30" s="1"/>
    </row>
  </sheetData>
  <sheetProtection algorithmName="SHA-512" hashValue="wpDH+TLilGEvfKu0aPdQJUehKmmy9qT25DJxpF6wTqZpFD8eLiKvucQRBMwtBp1DyDNbqi+ArKO/YQn7ua3WUQ==" saltValue="foPmQEan2Xkwu7BkRca3Uw==" spinCount="100000" sheet="1" objects="1" scenarios="1"/>
  <mergeCells count="1">
    <mergeCell ref="A1:W2"/>
  </mergeCells>
  <dataValidations count="5">
    <dataValidation type="list" allowBlank="1" showInputMessage="1" showErrorMessage="1" sqref="C7" xr:uid="{4EDC0732-0A68-46CB-A980-394546CFF913}">
      <formula1>$J$4</formula1>
    </dataValidation>
    <dataValidation type="list" allowBlank="1" showInputMessage="1" showErrorMessage="1" sqref="C8" xr:uid="{5A29BDA7-8887-4647-8D44-4B77ABFE6C7B}">
      <formula1>$K$4:$K$6</formula1>
    </dataValidation>
    <dataValidation type="list" allowBlank="1" showInputMessage="1" showErrorMessage="1" sqref="C9" xr:uid="{9EC770A0-EE3E-49C9-A739-7FAB621831FA}">
      <formula1>$L$4:$L$6</formula1>
    </dataValidation>
    <dataValidation type="list" allowBlank="1" showInputMessage="1" showErrorMessage="1" sqref="C10" xr:uid="{3E553DEA-DAF7-4D1F-876C-F9D3D287000C}">
      <formula1>$M$4:$M$6</formula1>
    </dataValidation>
    <dataValidation type="list" allowBlank="1" showInputMessage="1" showErrorMessage="1" sqref="C11" xr:uid="{ABBD4726-B5EC-4D24-ABB4-0867F7EADD7C}">
      <formula1>$N$4:$N$6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10A99-9244-4E29-AE6F-070EE943E19D}">
  <dimension ref="A1:V17"/>
  <sheetViews>
    <sheetView showGridLines="0" workbookViewId="0">
      <selection activeCell="W14" sqref="W14"/>
    </sheetView>
  </sheetViews>
  <sheetFormatPr defaultRowHeight="15" x14ac:dyDescent="0.25"/>
  <cols>
    <col min="2" max="2" width="18.7109375" customWidth="1"/>
    <col min="3" max="3" width="24.5703125" customWidth="1"/>
    <col min="6" max="9" width="8.7109375" hidden="1" customWidth="1"/>
    <col min="10" max="10" width="10.5703125" hidden="1" customWidth="1"/>
    <col min="11" max="20" width="8.7109375" hidden="1" customWidth="1"/>
    <col min="21" max="22" width="0" hidden="1" customWidth="1"/>
  </cols>
  <sheetData>
    <row r="1" spans="1:22" x14ac:dyDescent="0.25">
      <c r="A1" s="43" t="s">
        <v>41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ht="18.75" x14ac:dyDescent="0.35">
      <c r="J3" t="s">
        <v>24</v>
      </c>
      <c r="K3" t="s">
        <v>26</v>
      </c>
      <c r="L3" t="s">
        <v>55</v>
      </c>
      <c r="M3" t="s">
        <v>56</v>
      </c>
      <c r="N3" t="s">
        <v>57</v>
      </c>
      <c r="O3" t="s">
        <v>58</v>
      </c>
      <c r="P3" t="s">
        <v>59</v>
      </c>
      <c r="S3" t="s">
        <v>168</v>
      </c>
      <c r="T3" t="s">
        <v>167</v>
      </c>
    </row>
    <row r="4" spans="1:22" ht="45" x14ac:dyDescent="0.25">
      <c r="B4" s="33" t="s">
        <v>22</v>
      </c>
      <c r="C4" s="25" t="s">
        <v>166</v>
      </c>
      <c r="J4" s="5" t="s">
        <v>43</v>
      </c>
      <c r="K4" s="5" t="s">
        <v>44</v>
      </c>
      <c r="L4" s="5" t="s">
        <v>47</v>
      </c>
      <c r="M4" s="5" t="s">
        <v>48</v>
      </c>
      <c r="N4" s="5" t="s">
        <v>50</v>
      </c>
      <c r="O4" s="5" t="s">
        <v>33</v>
      </c>
      <c r="P4" s="5" t="s">
        <v>54</v>
      </c>
      <c r="S4" t="s">
        <v>6</v>
      </c>
      <c r="T4" t="s">
        <v>4</v>
      </c>
    </row>
    <row r="5" spans="1:22" ht="18" x14ac:dyDescent="0.35">
      <c r="B5" s="35" t="s">
        <v>169</v>
      </c>
      <c r="C5" s="36" t="str">
        <f>IF('Oznaczenie grupy'!C12=F6,'Oznaczenie grupy'!C7,IF('Oznaczenie grupy'!C23=F6,'Oznaczenie grupy'!C18,IF('Oznaczenie grupy'!C34=F6,'Oznaczenie grupy'!C29,Grupa2!F9)))</f>
        <v>-</v>
      </c>
      <c r="J5" s="5" t="s">
        <v>45</v>
      </c>
      <c r="K5" s="5" t="s">
        <v>45</v>
      </c>
      <c r="L5" s="5" t="s">
        <v>45</v>
      </c>
      <c r="M5" t="s">
        <v>33</v>
      </c>
      <c r="N5" t="s">
        <v>33</v>
      </c>
      <c r="O5" s="5" t="s">
        <v>52</v>
      </c>
      <c r="P5" s="5" t="s">
        <v>33</v>
      </c>
      <c r="S5" s="6" t="s">
        <v>8</v>
      </c>
      <c r="T5" s="6" t="s">
        <v>8</v>
      </c>
    </row>
    <row r="6" spans="1:22" ht="18" x14ac:dyDescent="0.35">
      <c r="B6" s="35" t="s">
        <v>170</v>
      </c>
      <c r="C6" s="36" t="str">
        <f>IF('Oznaczenie grupy'!C12=F6,'Oznaczenie grupy'!C9,IF('Oznaczenie grupy'!C23=F6,'Oznaczenie grupy'!C20,IF('Oznaczenie grupy'!C34=F6,'Oznaczenie grupy'!C31,Grupa1!F9)))</f>
        <v>-</v>
      </c>
      <c r="F6" t="s">
        <v>137</v>
      </c>
      <c r="S6" s="5" t="s">
        <v>43</v>
      </c>
      <c r="T6" s="5" t="s">
        <v>45</v>
      </c>
    </row>
    <row r="7" spans="1:22" ht="18" x14ac:dyDescent="0.35">
      <c r="B7" s="26" t="s">
        <v>23</v>
      </c>
      <c r="C7" s="31"/>
      <c r="F7" t="str">
        <f>LEFT(G7,5)</f>
        <v>Żaden</v>
      </c>
      <c r="G7" t="str">
        <f>IF(AND(C5=S4,C6=S5,C7=S6,C8=S7,C9=S8,C10=S9,C11=S10,C12=S11,C13=S12),S3,K7)</f>
        <v>Żaden anion nie da takiego zestawu wyników. Sprawdź w materiałach do ćwiczeń.</v>
      </c>
      <c r="H7" t="s">
        <v>39</v>
      </c>
      <c r="K7" s="5" t="s">
        <v>36</v>
      </c>
      <c r="S7" s="5" t="s">
        <v>44</v>
      </c>
      <c r="T7" s="5" t="s">
        <v>45</v>
      </c>
    </row>
    <row r="8" spans="1:22" ht="18" x14ac:dyDescent="0.35">
      <c r="B8" s="26" t="s">
        <v>25</v>
      </c>
      <c r="C8" s="31"/>
      <c r="F8" t="str">
        <f>LEFT(G8,5)</f>
        <v>Żaden</v>
      </c>
      <c r="G8" t="str">
        <f>IF(AND(C5=T4,C6=T5,C7=T6,C8=T7,C9=T8,C10=T9,C11=T10,C12=T11,C13=T12),T3,K7)</f>
        <v>Żaden anion nie da takiego zestawu wyników. Sprawdź w materiałach do ćwiczeń.</v>
      </c>
      <c r="S8" s="5" t="s">
        <v>47</v>
      </c>
      <c r="T8" s="5" t="s">
        <v>45</v>
      </c>
    </row>
    <row r="9" spans="1:22" x14ac:dyDescent="0.25">
      <c r="B9" s="27" t="s">
        <v>46</v>
      </c>
      <c r="C9" s="31"/>
      <c r="F9" s="4" t="s">
        <v>142</v>
      </c>
      <c r="S9" s="5" t="s">
        <v>48</v>
      </c>
      <c r="T9" s="5" t="s">
        <v>33</v>
      </c>
    </row>
    <row r="10" spans="1:22" ht="18" x14ac:dyDescent="0.35">
      <c r="B10" s="27" t="s">
        <v>31</v>
      </c>
      <c r="C10" s="31"/>
      <c r="S10" s="5" t="s">
        <v>50</v>
      </c>
      <c r="T10" s="5" t="s">
        <v>33</v>
      </c>
    </row>
    <row r="11" spans="1:22" x14ac:dyDescent="0.25">
      <c r="B11" s="27" t="s">
        <v>49</v>
      </c>
      <c r="C11" s="31"/>
      <c r="S11" s="5" t="s">
        <v>33</v>
      </c>
      <c r="T11" s="5" t="s">
        <v>52</v>
      </c>
    </row>
    <row r="12" spans="1:22" x14ac:dyDescent="0.25">
      <c r="B12" s="27" t="s">
        <v>51</v>
      </c>
      <c r="C12" s="31"/>
      <c r="S12" s="5" t="s">
        <v>33</v>
      </c>
      <c r="T12" s="5" t="s">
        <v>54</v>
      </c>
    </row>
    <row r="13" spans="1:22" ht="33" x14ac:dyDescent="0.35">
      <c r="B13" s="27" t="s">
        <v>53</v>
      </c>
      <c r="C13" s="31"/>
    </row>
    <row r="14" spans="1:22" x14ac:dyDescent="0.25">
      <c r="B14" s="28" t="s">
        <v>142</v>
      </c>
      <c r="C14" s="7" t="s">
        <v>142</v>
      </c>
    </row>
    <row r="15" spans="1:22" x14ac:dyDescent="0.25">
      <c r="B15" s="28" t="s">
        <v>142</v>
      </c>
      <c r="C15" s="7" t="s">
        <v>142</v>
      </c>
    </row>
    <row r="17" spans="2:22" ht="36" x14ac:dyDescent="0.55000000000000004">
      <c r="B17" s="22" t="s">
        <v>40</v>
      </c>
      <c r="C17" s="30" t="str">
        <f>IFERROR(VLOOKUP(H7,F7:G8,2,0),K7)</f>
        <v>Żaden anion nie da takiego zestawu wyników. Sprawdź w materiałach do ćwiczeń.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</row>
  </sheetData>
  <sheetProtection algorithmName="SHA-512" hashValue="FcMpSOS1CCGL3Ki7Jok7oeU1GRwHOyBriKlC2KaQhWoTfwzD3CdWNd5270UQ7WgUWtw6cnVJZapIQklpoVkr6g==" saltValue="dBcIPLvD3/HHjFjdPfQGLg==" spinCount="100000" sheet="1" objects="1" scenarios="1"/>
  <mergeCells count="1">
    <mergeCell ref="A1:V2"/>
  </mergeCells>
  <dataValidations count="7">
    <dataValidation type="list" allowBlank="1" showInputMessage="1" showErrorMessage="1" sqref="C11" xr:uid="{6E55C438-2A24-433C-BA85-5D4DB6C7BC03}">
      <formula1>$N$4:$N$5</formula1>
    </dataValidation>
    <dataValidation type="list" allowBlank="1" showInputMessage="1" showErrorMessage="1" sqref="C10" xr:uid="{16722FD2-E3BA-42FB-B70D-E2B067FAEE55}">
      <formula1>$M$4:$M$5</formula1>
    </dataValidation>
    <dataValidation type="list" allowBlank="1" showInputMessage="1" showErrorMessage="1" sqref="C9" xr:uid="{521EC6FC-25FC-4F49-B63E-BA700B68FA73}">
      <formula1>$L$4:$L$5</formula1>
    </dataValidation>
    <dataValidation type="list" allowBlank="1" showInputMessage="1" showErrorMessage="1" sqref="C8" xr:uid="{B2BEC908-19D8-41AB-9A25-01E65070C9D8}">
      <formula1>$K$4:$K$5</formula1>
    </dataValidation>
    <dataValidation type="list" allowBlank="1" showInputMessage="1" showErrorMessage="1" sqref="C7" xr:uid="{8DF504B3-6B1F-419E-9046-85628E253A1A}">
      <formula1>$J$4:$J$5</formula1>
    </dataValidation>
    <dataValidation type="list" allowBlank="1" showInputMessage="1" showErrorMessage="1" sqref="C12" xr:uid="{A831A08B-2068-450C-90D0-3242AC206A6A}">
      <formula1>$O$4:$O$5</formula1>
    </dataValidation>
    <dataValidation type="list" allowBlank="1" showInputMessage="1" showErrorMessage="1" sqref="C13" xr:uid="{5A20A952-6AFB-4514-86FC-4CEB90FC25F1}">
      <formula1>$P$4:$P$5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5A682-4DA7-4A70-8FFE-32D7B726F451}">
  <dimension ref="A1:V17"/>
  <sheetViews>
    <sheetView showGridLines="0" workbookViewId="0">
      <selection activeCell="V11" sqref="V11"/>
    </sheetView>
  </sheetViews>
  <sheetFormatPr defaultRowHeight="15" x14ac:dyDescent="0.25"/>
  <cols>
    <col min="2" max="2" width="18.85546875" customWidth="1"/>
    <col min="3" max="3" width="26.140625" customWidth="1"/>
    <col min="6" max="18" width="8.7109375" hidden="1" customWidth="1"/>
    <col min="19" max="19" width="10.5703125" hidden="1" customWidth="1"/>
    <col min="20" max="20" width="10.85546875" hidden="1" customWidth="1"/>
    <col min="21" max="21" width="0" hidden="1" customWidth="1"/>
  </cols>
  <sheetData>
    <row r="1" spans="1:22" x14ac:dyDescent="0.25">
      <c r="A1" s="43" t="s">
        <v>60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ht="18.75" x14ac:dyDescent="0.35">
      <c r="J3" t="s">
        <v>24</v>
      </c>
      <c r="K3" t="s">
        <v>26</v>
      </c>
      <c r="L3" t="s">
        <v>55</v>
      </c>
      <c r="M3" t="s">
        <v>63</v>
      </c>
      <c r="T3" t="s">
        <v>64</v>
      </c>
    </row>
    <row r="4" spans="1:22" ht="35.1" customHeight="1" x14ac:dyDescent="0.25">
      <c r="B4" s="33" t="s">
        <v>22</v>
      </c>
      <c r="C4" s="25" t="s">
        <v>166</v>
      </c>
      <c r="J4" s="5" t="s">
        <v>61</v>
      </c>
      <c r="K4" s="5" t="s">
        <v>61</v>
      </c>
      <c r="L4" s="5" t="s">
        <v>61</v>
      </c>
      <c r="M4" s="5" t="s">
        <v>4</v>
      </c>
      <c r="N4" s="5"/>
      <c r="O4" s="5"/>
      <c r="P4" s="5"/>
      <c r="S4" s="5"/>
      <c r="T4" s="5" t="s">
        <v>61</v>
      </c>
    </row>
    <row r="5" spans="1:22" ht="35.1" customHeight="1" x14ac:dyDescent="0.35">
      <c r="B5" s="35" t="s">
        <v>169</v>
      </c>
      <c r="C5" s="34" t="str">
        <f>IF('Oznaczenie grupy'!C12=F6,'Oznaczenie grupy'!C7,IF('Oznaczenie grupy'!C23=F6,'Oznaczenie grupy'!C18,IF('Oznaczenie grupy'!C34=F6,'Oznaczenie grupy'!C29,Grupa1!F9)))</f>
        <v>-</v>
      </c>
      <c r="J5" s="6"/>
      <c r="K5" s="6"/>
      <c r="L5" s="6"/>
      <c r="M5" s="6"/>
      <c r="N5" s="6"/>
      <c r="O5" s="6"/>
      <c r="P5" s="6"/>
      <c r="S5" s="6"/>
      <c r="T5" s="5" t="s">
        <v>61</v>
      </c>
    </row>
    <row r="6" spans="1:22" ht="35.1" customHeight="1" x14ac:dyDescent="0.35">
      <c r="B6" s="35" t="s">
        <v>170</v>
      </c>
      <c r="C6" s="34" t="str">
        <f>IF('Oznaczenie grupy'!C12=F6,'Oznaczenie grupy'!C9,IF('Oznaczenie grupy'!C23=F6,'Oznaczenie grupy'!C20,IF('Oznaczenie grupy'!C34=F6,'Oznaczenie grupy'!C31,Grupa1!F9)))</f>
        <v>-</v>
      </c>
      <c r="F6" t="s">
        <v>138</v>
      </c>
      <c r="J6" s="6"/>
      <c r="K6" s="6"/>
      <c r="L6" s="6"/>
      <c r="M6" s="6"/>
      <c r="N6" s="6"/>
      <c r="O6" s="6"/>
      <c r="P6" s="6"/>
      <c r="S6" s="6"/>
      <c r="T6" s="5" t="s">
        <v>61</v>
      </c>
    </row>
    <row r="7" spans="1:22" ht="18" x14ac:dyDescent="0.35">
      <c r="B7" s="26" t="s">
        <v>23</v>
      </c>
      <c r="C7" s="31"/>
      <c r="F7" t="str">
        <f>LEFT(G7,5)</f>
        <v>Żaden</v>
      </c>
      <c r="G7" t="str">
        <f>IF(AND(C7=T4,C8=T5,C9=T6,C10=T7),T3,K9)</f>
        <v>Żaden anion nie da takiego zestawu wyników. Sprawdź w materiałach do ćwiczeń.</v>
      </c>
      <c r="H7" t="s">
        <v>39</v>
      </c>
      <c r="J7" s="5"/>
      <c r="K7" s="5"/>
      <c r="L7" s="5"/>
      <c r="O7" s="5"/>
      <c r="P7" s="5"/>
      <c r="S7" s="5"/>
      <c r="T7" s="5" t="s">
        <v>4</v>
      </c>
    </row>
    <row r="8" spans="1:22" ht="18" x14ac:dyDescent="0.35">
      <c r="B8" s="26" t="s">
        <v>25</v>
      </c>
      <c r="C8" s="31"/>
      <c r="F8" t="str">
        <f>LEFT(G8,5)</f>
        <v>Żaden</v>
      </c>
      <c r="G8" t="str">
        <f>IF(AND(C7=T4,C8=T5,C9=T6,C10=T7,C11=T10,C12=T11,C13=T12),T3,K9)</f>
        <v>Żaden anion nie da takiego zestawu wyników. Sprawdź w materiałach do ćwiczeń.</v>
      </c>
      <c r="S8" s="5"/>
    </row>
    <row r="9" spans="1:22" x14ac:dyDescent="0.25">
      <c r="B9" s="27" t="s">
        <v>46</v>
      </c>
      <c r="C9" s="31"/>
      <c r="F9" s="4" t="s">
        <v>142</v>
      </c>
      <c r="K9" s="5" t="s">
        <v>36</v>
      </c>
      <c r="S9" s="5"/>
    </row>
    <row r="10" spans="1:22" x14ac:dyDescent="0.25">
      <c r="B10" s="27" t="s">
        <v>62</v>
      </c>
      <c r="C10" s="31"/>
      <c r="S10" s="5"/>
      <c r="T10" s="5"/>
    </row>
    <row r="11" spans="1:22" x14ac:dyDescent="0.25">
      <c r="B11" s="28" t="s">
        <v>142</v>
      </c>
      <c r="C11" s="7" t="s">
        <v>142</v>
      </c>
      <c r="S11" s="5"/>
      <c r="T11" s="5"/>
    </row>
    <row r="12" spans="1:22" x14ac:dyDescent="0.25">
      <c r="B12" s="28" t="s">
        <v>142</v>
      </c>
      <c r="C12" s="7" t="s">
        <v>142</v>
      </c>
      <c r="S12" s="5"/>
      <c r="T12" s="5"/>
    </row>
    <row r="13" spans="1:22" x14ac:dyDescent="0.25">
      <c r="B13" s="28" t="s">
        <v>142</v>
      </c>
      <c r="C13" s="7" t="s">
        <v>142</v>
      </c>
    </row>
    <row r="14" spans="1:22" x14ac:dyDescent="0.25">
      <c r="B14" s="28" t="s">
        <v>142</v>
      </c>
      <c r="C14" s="7" t="s">
        <v>142</v>
      </c>
    </row>
    <row r="15" spans="1:22" x14ac:dyDescent="0.25">
      <c r="B15" s="28" t="s">
        <v>142</v>
      </c>
      <c r="C15" s="4" t="s">
        <v>142</v>
      </c>
    </row>
    <row r="17" spans="2:21" ht="36" x14ac:dyDescent="0.55000000000000004">
      <c r="B17" s="29" t="s">
        <v>40</v>
      </c>
      <c r="C17" s="30" t="str">
        <f>IFERROR(VLOOKUP(H7,F7:G8,2,0),K9)</f>
        <v>Żaden anion nie da takiego zestawu wyników. Sprawdź w materiałach do ćwiczeń.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</row>
  </sheetData>
  <sheetProtection algorithmName="SHA-512" hashValue="kjyqWIfN9J6XG4Ob9gfjdBzHcur4zErRJQcCr1ZL1XJMUGAStSBGo5p9RMUngx2MKbihE6iRsmHAqvA+9C6krA==" saltValue="liwU+uMEGRS1Wm40sfx3xA==" spinCount="100000" sheet="1" objects="1" scenarios="1"/>
  <mergeCells count="1">
    <mergeCell ref="A1:V2"/>
  </mergeCells>
  <dataValidations count="4">
    <dataValidation type="list" allowBlank="1" showInputMessage="1" showErrorMessage="1" sqref="C7" xr:uid="{91CF6D74-9CC4-4B60-9BD1-BD3EB560C94A}">
      <formula1>$J$4:$J$7</formula1>
    </dataValidation>
    <dataValidation type="list" allowBlank="1" showInputMessage="1" showErrorMessage="1" sqref="C8" xr:uid="{63DA8C62-E8F9-4A1A-9221-0016BCC6131A}">
      <formula1>$K$4:$K$7</formula1>
    </dataValidation>
    <dataValidation type="list" allowBlank="1" showInputMessage="1" showErrorMessage="1" sqref="C9" xr:uid="{5ED41817-1DDC-47E2-81FD-62C6739BE1D6}">
      <formula1>$L$4:$L$7</formula1>
    </dataValidation>
    <dataValidation type="list" allowBlank="1" showInputMessage="1" showErrorMessage="1" sqref="C10" xr:uid="{83F2F9C1-F8F2-461E-9778-B592676F1246}">
      <formula1>$M$4:$M$7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49761-C335-4A4F-860E-A4E2C77AEB37}">
  <dimension ref="A1:X22"/>
  <sheetViews>
    <sheetView showGridLines="0" topLeftCell="A4" workbookViewId="0">
      <selection activeCell="V12" sqref="V12"/>
    </sheetView>
  </sheetViews>
  <sheetFormatPr defaultRowHeight="15" x14ac:dyDescent="0.25"/>
  <cols>
    <col min="2" max="2" width="18.7109375" customWidth="1"/>
    <col min="3" max="3" width="22.140625" customWidth="1"/>
    <col min="6" max="18" width="8.7109375" hidden="1" customWidth="1"/>
    <col min="19" max="19" width="12.5703125" hidden="1" customWidth="1"/>
    <col min="20" max="20" width="8.7109375" hidden="1" customWidth="1"/>
  </cols>
  <sheetData>
    <row r="1" spans="1:24" x14ac:dyDescent="0.25">
      <c r="A1" s="43" t="s">
        <v>65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4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4" ht="61.5" x14ac:dyDescent="0.35">
      <c r="J3" t="s">
        <v>24</v>
      </c>
      <c r="K3" t="s">
        <v>26</v>
      </c>
      <c r="L3" s="1" t="s">
        <v>67</v>
      </c>
      <c r="M3" s="1" t="s">
        <v>63</v>
      </c>
      <c r="N3" s="1" t="s">
        <v>58</v>
      </c>
      <c r="O3" s="1" t="s">
        <v>71</v>
      </c>
      <c r="P3" s="1" t="s">
        <v>72</v>
      </c>
      <c r="S3" t="s">
        <v>75</v>
      </c>
      <c r="T3" t="s">
        <v>76</v>
      </c>
    </row>
    <row r="4" spans="1:24" ht="60" x14ac:dyDescent="0.25">
      <c r="B4" s="33" t="s">
        <v>22</v>
      </c>
      <c r="C4" s="25" t="s">
        <v>166</v>
      </c>
      <c r="J4" s="5" t="s">
        <v>66</v>
      </c>
      <c r="K4" s="5" t="s">
        <v>66</v>
      </c>
      <c r="L4" s="5" t="s">
        <v>68</v>
      </c>
      <c r="M4" s="5" t="s">
        <v>4</v>
      </c>
      <c r="N4" s="5" t="s">
        <v>70</v>
      </c>
      <c r="O4" s="5" t="s">
        <v>13</v>
      </c>
      <c r="P4" s="5" t="s">
        <v>4</v>
      </c>
      <c r="Q4" s="5"/>
      <c r="R4" s="5"/>
      <c r="S4" s="6" t="s">
        <v>3</v>
      </c>
      <c r="T4" s="6" t="s">
        <v>5</v>
      </c>
    </row>
    <row r="5" spans="1:24" ht="18" x14ac:dyDescent="0.35">
      <c r="B5" s="35" t="s">
        <v>169</v>
      </c>
      <c r="C5" s="38" t="str">
        <f>IF('Oznaczenie grupy'!C12=F6,'Oznaczenie grupy'!C7,IF('Oznaczenie grupy'!C23=F6,'Oznaczenie grupy'!C18,IF('Oznaczenie grupy'!C34=F6,'Oznaczenie grupy'!C29,Grupa1!F9)))</f>
        <v>-</v>
      </c>
      <c r="J5" s="5" t="s">
        <v>33</v>
      </c>
      <c r="K5" s="5" t="s">
        <v>33</v>
      </c>
      <c r="L5" s="5" t="s">
        <v>33</v>
      </c>
      <c r="M5" s="5"/>
      <c r="N5" s="5" t="s">
        <v>33</v>
      </c>
      <c r="O5" s="5" t="s">
        <v>33</v>
      </c>
      <c r="P5" s="5" t="s">
        <v>33</v>
      </c>
      <c r="S5" t="s">
        <v>4</v>
      </c>
      <c r="T5" t="s">
        <v>4</v>
      </c>
    </row>
    <row r="6" spans="1:24" ht="18" x14ac:dyDescent="0.35">
      <c r="B6" s="35" t="s">
        <v>170</v>
      </c>
      <c r="C6" s="36" t="str">
        <f>IF('Oznaczenie grupy'!C12=F6,'Oznaczenie grupy'!C9,IF('Oznaczenie grupy'!C23=F6,'Oznaczenie grupy'!C20,IF('Oznaczenie grupy'!C34=F6,'Oznaczenie grupy'!C31,Grupa1!F9)))</f>
        <v>-</v>
      </c>
      <c r="F6" t="s">
        <v>135</v>
      </c>
      <c r="J6" s="5"/>
      <c r="K6" s="5"/>
      <c r="L6" s="5"/>
      <c r="M6" s="5"/>
      <c r="N6" s="5"/>
      <c r="O6" s="5"/>
      <c r="P6" s="5"/>
      <c r="Q6" s="6"/>
      <c r="R6" s="6"/>
      <c r="S6" s="5" t="s">
        <v>66</v>
      </c>
      <c r="T6" s="5" t="s">
        <v>33</v>
      </c>
    </row>
    <row r="7" spans="1:24" ht="18" x14ac:dyDescent="0.35">
      <c r="B7" s="26" t="s">
        <v>23</v>
      </c>
      <c r="C7" s="31"/>
      <c r="F7" t="str">
        <f>LEFT(G7,5)</f>
        <v>Żaden</v>
      </c>
      <c r="G7" t="str">
        <f>IF(AND(C5=S4,C6=S5,C7=S6,C8=S7,C9=S8,C10=S9,C11=S10,C12=S11,C13=S12),S3,K7)</f>
        <v>Żaden anion nie da takiego zestawu wyników. Sprawdź w materiałach do ćwiczeń.</v>
      </c>
      <c r="H7" t="s">
        <v>39</v>
      </c>
      <c r="J7" s="5"/>
      <c r="K7" s="5" t="s">
        <v>36</v>
      </c>
      <c r="L7" s="5"/>
      <c r="M7" s="5"/>
      <c r="N7" s="5"/>
      <c r="O7" s="5"/>
      <c r="P7" s="5"/>
      <c r="Q7" s="5"/>
      <c r="R7" s="5"/>
      <c r="S7" s="5" t="s">
        <v>66</v>
      </c>
      <c r="T7" s="5" t="s">
        <v>33</v>
      </c>
    </row>
    <row r="8" spans="1:24" ht="18" x14ac:dyDescent="0.35">
      <c r="B8" s="26" t="s">
        <v>25</v>
      </c>
      <c r="C8" s="31"/>
      <c r="F8" t="str">
        <f>LEFT(G8,5)</f>
        <v>Żaden</v>
      </c>
      <c r="G8" t="str">
        <f>IF(AND(C5=T4,C6=T5,C7=T6,C8=T7,C9=T8,C10=T9,C11=T10,C12=T11,C13=T12),T3,K7)</f>
        <v>Żaden anion nie da takiego zestawu wyników. Sprawdź w materiałach do ćwiczeń.</v>
      </c>
      <c r="Q8" s="5"/>
      <c r="R8" s="5"/>
      <c r="S8" s="5" t="s">
        <v>68</v>
      </c>
      <c r="T8" s="5" t="s">
        <v>33</v>
      </c>
    </row>
    <row r="9" spans="1:24" x14ac:dyDescent="0.25">
      <c r="B9" s="27" t="s">
        <v>46</v>
      </c>
      <c r="C9" s="31"/>
      <c r="Q9" s="5"/>
      <c r="R9" s="5"/>
      <c r="S9" s="5" t="s">
        <v>4</v>
      </c>
      <c r="T9" s="5" t="s">
        <v>4</v>
      </c>
    </row>
    <row r="10" spans="1:24" x14ac:dyDescent="0.25">
      <c r="B10" s="27" t="s">
        <v>62</v>
      </c>
      <c r="C10" s="31"/>
      <c r="J10" s="5"/>
      <c r="K10" s="5"/>
      <c r="L10" s="5"/>
      <c r="M10" s="5"/>
      <c r="N10" s="5"/>
      <c r="O10" s="5"/>
      <c r="P10" s="5"/>
      <c r="Q10" s="5"/>
      <c r="R10" s="5"/>
      <c r="S10" s="5" t="s">
        <v>70</v>
      </c>
      <c r="T10" s="5" t="s">
        <v>33</v>
      </c>
    </row>
    <row r="11" spans="1:24" x14ac:dyDescent="0.25">
      <c r="B11" s="27" t="s">
        <v>69</v>
      </c>
      <c r="C11" s="31"/>
      <c r="J11" s="1"/>
      <c r="K11" s="1"/>
      <c r="L11" s="1"/>
      <c r="M11" s="1"/>
      <c r="N11" s="1"/>
      <c r="O11" s="1"/>
      <c r="P11" s="1"/>
      <c r="Q11" s="1"/>
      <c r="R11" s="1"/>
      <c r="S11" s="5" t="s">
        <v>33</v>
      </c>
      <c r="T11" s="5" t="s">
        <v>13</v>
      </c>
    </row>
    <row r="12" spans="1:24" ht="45" x14ac:dyDescent="0.25">
      <c r="B12" s="27" t="s">
        <v>73</v>
      </c>
      <c r="C12" s="32"/>
      <c r="J12" s="1"/>
      <c r="K12" s="1"/>
      <c r="L12" s="1"/>
      <c r="M12" s="1"/>
      <c r="N12" s="1"/>
      <c r="O12" s="1"/>
      <c r="P12" s="1"/>
      <c r="Q12" s="1"/>
      <c r="R12" s="1"/>
      <c r="S12" s="5" t="s">
        <v>33</v>
      </c>
      <c r="T12" s="5" t="s">
        <v>4</v>
      </c>
      <c r="X12" s="20"/>
    </row>
    <row r="13" spans="1:24" ht="30" x14ac:dyDescent="0.25">
      <c r="B13" s="27" t="s">
        <v>74</v>
      </c>
      <c r="C13" s="32"/>
      <c r="J13" s="1"/>
      <c r="K13" s="1"/>
      <c r="L13" s="1"/>
      <c r="M13" s="1"/>
      <c r="N13" s="1"/>
      <c r="O13" s="1"/>
      <c r="P13" s="1"/>
      <c r="Q13" s="1"/>
      <c r="R13" s="1"/>
    </row>
    <row r="14" spans="1:24" x14ac:dyDescent="0.25">
      <c r="B14" s="28" t="s">
        <v>142</v>
      </c>
      <c r="C14" s="7" t="s">
        <v>142</v>
      </c>
      <c r="J14" s="1"/>
      <c r="K14" s="1"/>
      <c r="L14" s="1"/>
      <c r="M14" s="1"/>
      <c r="N14" s="1"/>
      <c r="O14" s="1"/>
      <c r="P14" s="1"/>
      <c r="Q14" s="1"/>
      <c r="R14" s="1"/>
    </row>
    <row r="15" spans="1:24" x14ac:dyDescent="0.25">
      <c r="B15" s="28" t="s">
        <v>142</v>
      </c>
      <c r="C15" s="4" t="s">
        <v>142</v>
      </c>
      <c r="J15" s="1"/>
      <c r="K15" s="1"/>
      <c r="L15" s="1"/>
      <c r="M15" s="1"/>
      <c r="N15" s="1"/>
      <c r="O15" s="1"/>
      <c r="P15" s="1"/>
      <c r="Q15" s="1"/>
      <c r="R15" s="1"/>
    </row>
    <row r="16" spans="1:24" x14ac:dyDescent="0.25">
      <c r="J16" s="1"/>
      <c r="K16" s="1"/>
      <c r="L16" s="1"/>
      <c r="M16" s="1"/>
      <c r="N16" s="1"/>
      <c r="O16" s="1"/>
      <c r="P16" s="1"/>
      <c r="Q16" s="1"/>
      <c r="R16" s="1"/>
    </row>
    <row r="17" spans="2:22" ht="36" x14ac:dyDescent="0.55000000000000004">
      <c r="B17" s="22" t="s">
        <v>40</v>
      </c>
      <c r="C17" s="30" t="str">
        <f>IFERROR(VLOOKUP(H7,F7:G8,2,0),K7)</f>
        <v>Żaden anion nie da takiego zestawu wyników. Sprawdź w materiałach do ćwiczeń.</v>
      </c>
      <c r="D17" s="29"/>
      <c r="E17" s="29"/>
      <c r="F17" s="29"/>
      <c r="G17" s="29"/>
      <c r="H17" s="29"/>
      <c r="I17" s="29"/>
      <c r="J17" s="22"/>
      <c r="K17" s="22"/>
      <c r="L17" s="22"/>
      <c r="M17" s="22"/>
      <c r="N17" s="22"/>
      <c r="O17" s="22"/>
      <c r="P17" s="22"/>
      <c r="Q17" s="22"/>
      <c r="R17" s="22"/>
      <c r="S17" s="29"/>
      <c r="T17" s="29"/>
      <c r="U17" s="29"/>
      <c r="V17" s="29"/>
    </row>
    <row r="18" spans="2:22" x14ac:dyDescent="0.25">
      <c r="J18" s="1"/>
      <c r="K18" s="1"/>
      <c r="L18" s="1"/>
      <c r="M18" s="1"/>
      <c r="N18" s="1"/>
      <c r="O18" s="1"/>
      <c r="P18" s="1"/>
      <c r="Q18" s="1"/>
      <c r="R18" s="1"/>
    </row>
    <row r="19" spans="2:22" x14ac:dyDescent="0.25">
      <c r="J19" s="1"/>
      <c r="K19" s="1"/>
      <c r="L19" s="1"/>
      <c r="M19" s="1"/>
      <c r="N19" s="1"/>
      <c r="O19" s="1"/>
      <c r="P19" s="1"/>
      <c r="Q19" s="1"/>
      <c r="R19" s="1"/>
    </row>
    <row r="20" spans="2:22" x14ac:dyDescent="0.25">
      <c r="J20" s="1"/>
      <c r="K20" s="1"/>
      <c r="L20" s="1"/>
      <c r="M20" s="1"/>
      <c r="N20" s="1"/>
      <c r="O20" s="1"/>
      <c r="P20" s="1"/>
      <c r="Q20" s="1"/>
      <c r="R20" s="1"/>
    </row>
    <row r="21" spans="2:22" x14ac:dyDescent="0.25">
      <c r="J21" s="1"/>
      <c r="K21" s="1"/>
      <c r="L21" s="1"/>
      <c r="M21" s="1"/>
      <c r="N21" s="1"/>
      <c r="O21" s="1"/>
      <c r="P21" s="1"/>
      <c r="Q21" s="1"/>
      <c r="R21" s="1"/>
    </row>
    <row r="22" spans="2:22" x14ac:dyDescent="0.25">
      <c r="J22" s="1"/>
      <c r="K22" s="1"/>
      <c r="L22" s="1"/>
      <c r="M22" s="1"/>
      <c r="N22" s="1"/>
      <c r="O22" s="1"/>
      <c r="P22" s="1"/>
      <c r="Q22" s="1"/>
      <c r="R22" s="1"/>
    </row>
  </sheetData>
  <sheetProtection algorithmName="SHA-512" hashValue="U+pttTUF4Z2TkU1U3XbDcX6WpZBUadb/GIWVGrxLk4/rTvyDCHikQNPOQnZoGX+6MhpqqOx+Vmjn9SFX0wTi4A==" saltValue="f8dGDgMa3aGqQ7q9TgG1sg==" spinCount="100000" sheet="1" objects="1" scenarios="1"/>
  <mergeCells count="1">
    <mergeCell ref="A1:V2"/>
  </mergeCells>
  <dataValidations count="7">
    <dataValidation type="list" allowBlank="1" showInputMessage="1" showErrorMessage="1" sqref="C11" xr:uid="{560918A1-1822-4186-87F2-84041D89C95B}">
      <formula1>$N$4:$N$5</formula1>
    </dataValidation>
    <dataValidation type="list" allowBlank="1" showInputMessage="1" showErrorMessage="1" sqref="C10" xr:uid="{11D7BBA3-E5DB-45D5-B441-F88170193889}">
      <formula1>$M$4:$M$5</formula1>
    </dataValidation>
    <dataValidation type="list" allowBlank="1" showInputMessage="1" showErrorMessage="1" sqref="C9" xr:uid="{A1472D26-061E-427F-86C1-3BA0C7B86F01}">
      <formula1>$L$4:$L$5</formula1>
    </dataValidation>
    <dataValidation type="list" allowBlank="1" showInputMessage="1" showErrorMessage="1" sqref="C8" xr:uid="{8CFAFF9B-BDF6-4136-A2DE-4F56E632ED2D}">
      <formula1>$K$4:$K$5</formula1>
    </dataValidation>
    <dataValidation type="list" allowBlank="1" showInputMessage="1" showErrorMessage="1" sqref="C7" xr:uid="{9B08AF60-0440-48BA-A0DF-6F858E7D8E46}">
      <formula1>$J$4:$J$5</formula1>
    </dataValidation>
    <dataValidation type="list" allowBlank="1" showInputMessage="1" showErrorMessage="1" sqref="C12" xr:uid="{31AB3A6D-A3DC-4E3A-A51D-6C3D5277E7A8}">
      <formula1>$O$4:$O$5</formula1>
    </dataValidation>
    <dataValidation type="list" allowBlank="1" showInputMessage="1" showErrorMessage="1" sqref="C13" xr:uid="{9D8393DE-2781-4A08-AA60-BB1606AB6015}">
      <formula1>$P$4:$P$5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6945B-8E5F-443B-AB19-DF618F5CB093}">
  <dimension ref="A1:W18"/>
  <sheetViews>
    <sheetView showGridLines="0" topLeftCell="A4" workbookViewId="0">
      <selection activeCell="W14" sqref="W14"/>
    </sheetView>
  </sheetViews>
  <sheetFormatPr defaultRowHeight="15" x14ac:dyDescent="0.25"/>
  <cols>
    <col min="2" max="2" width="19.5703125" customWidth="1"/>
    <col min="3" max="3" width="22.5703125" customWidth="1"/>
    <col min="6" max="7" width="8.7109375" hidden="1" customWidth="1"/>
    <col min="8" max="8" width="10.85546875" hidden="1" customWidth="1"/>
    <col min="9" max="18" width="8.7109375" hidden="1" customWidth="1"/>
    <col min="19" max="19" width="19.5703125" hidden="1" customWidth="1"/>
    <col min="20" max="21" width="8.7109375" hidden="1" customWidth="1"/>
  </cols>
  <sheetData>
    <row r="1" spans="1:23" x14ac:dyDescent="0.25">
      <c r="A1" s="43" t="s">
        <v>77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3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1:23" ht="61.5" x14ac:dyDescent="0.35">
      <c r="J3" t="s">
        <v>24</v>
      </c>
      <c r="K3" t="s">
        <v>26</v>
      </c>
      <c r="L3" s="1" t="s">
        <v>94</v>
      </c>
      <c r="M3" s="1" t="s">
        <v>82</v>
      </c>
      <c r="N3" s="1" t="s">
        <v>84</v>
      </c>
      <c r="O3" s="1" t="s">
        <v>86</v>
      </c>
      <c r="P3" s="1" t="s">
        <v>88</v>
      </c>
      <c r="Q3" s="1" t="s">
        <v>90</v>
      </c>
      <c r="R3" s="1" t="s">
        <v>92</v>
      </c>
      <c r="S3" t="s">
        <v>79</v>
      </c>
      <c r="T3" t="s">
        <v>80</v>
      </c>
    </row>
    <row r="4" spans="1:23" ht="60" x14ac:dyDescent="0.25">
      <c r="B4" s="33" t="s">
        <v>22</v>
      </c>
      <c r="C4" s="25" t="s">
        <v>166</v>
      </c>
      <c r="J4" s="5"/>
      <c r="K4" s="5" t="s">
        <v>78</v>
      </c>
      <c r="L4" s="5" t="s">
        <v>81</v>
      </c>
      <c r="M4" s="5" t="s">
        <v>83</v>
      </c>
      <c r="N4" s="5" t="s">
        <v>85</v>
      </c>
      <c r="O4" s="5" t="s">
        <v>87</v>
      </c>
      <c r="P4" s="5" t="s">
        <v>89</v>
      </c>
      <c r="Q4" s="5" t="s">
        <v>91</v>
      </c>
      <c r="R4" s="5" t="s">
        <v>93</v>
      </c>
      <c r="S4" s="6" t="s">
        <v>8</v>
      </c>
      <c r="T4" s="6" t="s">
        <v>8</v>
      </c>
    </row>
    <row r="5" spans="1:23" ht="18" x14ac:dyDescent="0.35">
      <c r="B5" s="35" t="s">
        <v>169</v>
      </c>
      <c r="C5" s="37" t="str">
        <f>IF('Oznaczenie grupy'!C12=F6,'Oznaczenie grupy'!C7,IF('Oznaczenie grupy'!C23=F6,'Oznaczenie grupy'!C18,IF('Oznaczenie grupy'!C34=F6,'Oznaczenie grupy'!C29,Grupa1!F9)))</f>
        <v>-</v>
      </c>
      <c r="J5" s="5" t="s">
        <v>33</v>
      </c>
      <c r="K5" s="5" t="s">
        <v>33</v>
      </c>
      <c r="L5" s="5" t="s">
        <v>33</v>
      </c>
      <c r="M5" s="5" t="s">
        <v>33</v>
      </c>
      <c r="N5" s="5" t="s">
        <v>33</v>
      </c>
      <c r="O5" s="5" t="s">
        <v>33</v>
      </c>
      <c r="P5" s="5" t="s">
        <v>33</v>
      </c>
      <c r="Q5" s="5" t="s">
        <v>33</v>
      </c>
      <c r="R5" s="5" t="s">
        <v>33</v>
      </c>
      <c r="S5" s="6" t="s">
        <v>8</v>
      </c>
      <c r="T5" s="6" t="s">
        <v>8</v>
      </c>
    </row>
    <row r="6" spans="1:23" ht="18" x14ac:dyDescent="0.35">
      <c r="B6" s="35" t="s">
        <v>170</v>
      </c>
      <c r="C6" s="36" t="str">
        <f>IF('Oznaczenie grupy'!C12=F6,'Oznaczenie grupy'!C9,IF('Oznaczenie grupy'!C23=F6,'Oznaczenie grupy'!C20,IF('Oznaczenie grupy'!C34=F6,'Oznaczenie grupy'!C31,Grupa1!F9)))</f>
        <v>-</v>
      </c>
      <c r="F6" t="s">
        <v>139</v>
      </c>
      <c r="J6" s="6"/>
      <c r="K6" s="6"/>
      <c r="L6" s="6" t="s">
        <v>171</v>
      </c>
      <c r="M6" s="6"/>
      <c r="N6" s="6"/>
      <c r="O6" s="6"/>
      <c r="P6" s="6"/>
      <c r="Q6" s="6"/>
      <c r="R6" s="6"/>
      <c r="S6" s="5" t="s">
        <v>33</v>
      </c>
      <c r="T6" s="5" t="s">
        <v>33</v>
      </c>
    </row>
    <row r="7" spans="1:23" ht="18" x14ac:dyDescent="0.35">
      <c r="B7" s="26" t="s">
        <v>23</v>
      </c>
      <c r="C7" s="31"/>
      <c r="F7" t="str">
        <f>LEFT(G7,5)</f>
        <v>Żaden</v>
      </c>
      <c r="G7" t="str">
        <f>IF(AND(C7=S6,C8=S7,C9=S8,C10=S9,C11=S10,C12=S11,C13=S12,C14=S13,C15=S14),S3,K9)</f>
        <v>Żaden anion nie da takiego zestawu wyników. Sprawdź w materiałach do ćwiczeń.</v>
      </c>
      <c r="H7" t="s">
        <v>39</v>
      </c>
      <c r="S7" s="5" t="s">
        <v>78</v>
      </c>
      <c r="T7" s="5" t="s">
        <v>33</v>
      </c>
    </row>
    <row r="8" spans="1:23" ht="18" x14ac:dyDescent="0.35">
      <c r="B8" s="26" t="s">
        <v>25</v>
      </c>
      <c r="C8" s="31"/>
      <c r="F8" t="str">
        <f>LEFT(G8,5)</f>
        <v>Żaden</v>
      </c>
      <c r="G8" t="str">
        <f>IF(AND(C7=T6,C8=T7,C9=T8,C10=T9,C11=T10,C12=T11,C13=T12,C14=T13,C15=T14),T3,K9)</f>
        <v>Żaden anion nie da takiego zestawu wyników. Sprawdź w materiałach do ćwiczeń.</v>
      </c>
      <c r="J8" s="5"/>
      <c r="K8" s="5"/>
      <c r="L8" s="5"/>
      <c r="M8" s="5"/>
      <c r="N8" s="5"/>
      <c r="O8" s="5"/>
      <c r="P8" s="5"/>
      <c r="Q8" s="5"/>
      <c r="R8" s="5"/>
      <c r="S8" s="5" t="s">
        <v>81</v>
      </c>
      <c r="T8" s="5" t="s">
        <v>33</v>
      </c>
    </row>
    <row r="9" spans="1:23" ht="45" x14ac:dyDescent="0.25">
      <c r="B9" s="27" t="s">
        <v>95</v>
      </c>
      <c r="C9" s="31"/>
      <c r="J9" s="5"/>
      <c r="K9" s="5" t="s">
        <v>36</v>
      </c>
      <c r="L9" s="5"/>
      <c r="M9" s="5"/>
      <c r="N9" s="5"/>
      <c r="O9" s="5"/>
      <c r="P9" s="5"/>
      <c r="Q9" s="5"/>
      <c r="R9" s="5"/>
      <c r="S9" s="5" t="s">
        <v>83</v>
      </c>
      <c r="T9" s="5" t="s">
        <v>33</v>
      </c>
    </row>
    <row r="10" spans="1:23" x14ac:dyDescent="0.25">
      <c r="B10" s="27" t="s">
        <v>96</v>
      </c>
      <c r="C10" s="31"/>
      <c r="J10" s="5"/>
      <c r="K10" s="5"/>
      <c r="L10" s="5"/>
      <c r="M10" s="5"/>
      <c r="N10" s="5"/>
      <c r="O10" s="5"/>
      <c r="P10" s="5"/>
      <c r="Q10" s="5"/>
      <c r="R10" s="5"/>
      <c r="S10" s="5" t="s">
        <v>85</v>
      </c>
      <c r="T10" s="5" t="s">
        <v>33</v>
      </c>
    </row>
    <row r="11" spans="1:23" ht="30" x14ac:dyDescent="0.25">
      <c r="B11" s="27" t="s">
        <v>97</v>
      </c>
      <c r="C11" s="31"/>
      <c r="J11" s="1"/>
      <c r="K11" s="1"/>
      <c r="L11" s="1"/>
      <c r="M11" s="1"/>
      <c r="N11" s="1"/>
      <c r="O11" s="1"/>
      <c r="P11" s="1"/>
      <c r="Q11" s="1"/>
      <c r="R11" s="1"/>
      <c r="S11" s="5" t="s">
        <v>33</v>
      </c>
      <c r="T11" s="5" t="s">
        <v>87</v>
      </c>
    </row>
    <row r="12" spans="1:23" x14ac:dyDescent="0.25">
      <c r="B12" s="27" t="s">
        <v>98</v>
      </c>
      <c r="C12" s="31"/>
      <c r="J12" s="1"/>
      <c r="K12" s="1"/>
      <c r="L12" s="1"/>
      <c r="M12" s="1"/>
      <c r="N12" s="1"/>
      <c r="O12" s="1"/>
      <c r="P12" s="1"/>
      <c r="Q12" s="1"/>
      <c r="R12" s="1"/>
      <c r="S12" s="5" t="s">
        <v>33</v>
      </c>
      <c r="T12" s="5" t="s">
        <v>89</v>
      </c>
    </row>
    <row r="13" spans="1:23" ht="30" x14ac:dyDescent="0.25">
      <c r="B13" s="27" t="s">
        <v>99</v>
      </c>
      <c r="C13" s="31"/>
      <c r="J13" s="1"/>
      <c r="K13" s="1"/>
      <c r="L13" s="1"/>
      <c r="M13" s="1"/>
      <c r="N13" s="1"/>
      <c r="O13" s="1"/>
      <c r="P13" s="1"/>
      <c r="Q13" s="1"/>
      <c r="R13" s="1"/>
      <c r="S13" s="5" t="s">
        <v>33</v>
      </c>
      <c r="T13" s="5" t="s">
        <v>91</v>
      </c>
    </row>
    <row r="14" spans="1:23" ht="33" x14ac:dyDescent="0.35">
      <c r="B14" s="27" t="s">
        <v>100</v>
      </c>
      <c r="C14" s="31"/>
      <c r="J14" s="1"/>
      <c r="K14" s="1"/>
      <c r="L14" s="1"/>
      <c r="M14" s="1"/>
      <c r="N14" s="1"/>
      <c r="O14" s="1"/>
      <c r="P14" s="1"/>
      <c r="Q14" s="1"/>
      <c r="R14" s="1"/>
      <c r="S14" s="5" t="s">
        <v>33</v>
      </c>
      <c r="T14" s="5" t="s">
        <v>93</v>
      </c>
    </row>
    <row r="15" spans="1:23" x14ac:dyDescent="0.25">
      <c r="B15" s="27" t="s">
        <v>101</v>
      </c>
      <c r="C15" s="31"/>
      <c r="J15" s="1"/>
      <c r="K15" s="1"/>
      <c r="L15" s="1"/>
      <c r="M15" s="1"/>
      <c r="N15" s="1"/>
      <c r="O15" s="1"/>
      <c r="P15" s="1"/>
      <c r="Q15" s="1"/>
      <c r="R15" s="1"/>
    </row>
    <row r="16" spans="1:23" x14ac:dyDescent="0.25">
      <c r="J16" s="1"/>
      <c r="K16" s="1"/>
      <c r="L16" s="1"/>
      <c r="M16" s="1"/>
      <c r="N16" s="1"/>
      <c r="O16" s="1"/>
      <c r="P16" s="1"/>
      <c r="Q16" s="1"/>
      <c r="R16" s="1"/>
    </row>
    <row r="17" spans="2:23" ht="36" x14ac:dyDescent="0.55000000000000004">
      <c r="B17" s="22" t="s">
        <v>40</v>
      </c>
      <c r="C17" s="30" t="str">
        <f>IFERROR(VLOOKUP(H7,F7:G8,2,0),K9)</f>
        <v>Żaden anion nie da takiego zestawu wyników. Sprawdź w materiałach do ćwiczeń.</v>
      </c>
      <c r="D17" s="29"/>
      <c r="E17" s="29"/>
      <c r="F17" s="29"/>
      <c r="G17" s="29"/>
      <c r="H17" s="29"/>
      <c r="I17" s="29"/>
      <c r="J17" s="22"/>
      <c r="K17" s="22"/>
      <c r="L17" s="22"/>
      <c r="M17" s="22"/>
      <c r="N17" s="22"/>
      <c r="O17" s="22"/>
      <c r="P17" s="22"/>
      <c r="Q17" s="22"/>
      <c r="R17" s="22"/>
      <c r="S17" s="29"/>
      <c r="T17" s="29"/>
      <c r="U17" s="29"/>
      <c r="V17" s="29"/>
      <c r="W17" s="29"/>
    </row>
    <row r="18" spans="2:23" x14ac:dyDescent="0.25">
      <c r="J18" s="1"/>
      <c r="K18" s="1"/>
      <c r="L18" s="1"/>
      <c r="M18" s="1"/>
      <c r="N18" s="1"/>
      <c r="O18" s="1"/>
      <c r="P18" s="1"/>
      <c r="Q18" s="1"/>
      <c r="R18" s="1"/>
    </row>
  </sheetData>
  <sheetProtection algorithmName="SHA-512" hashValue="ckLqy5TIf85d0krN1Nfu86iuRqdLNixLjVi/m5mhbludLfOjdb092ytBMeaw9c5/QExR52f5TxsIhmkz7RDLrQ==" saltValue="R87IPcTyzRlyLh5JPfmI1g==" spinCount="100000" sheet="1" objects="1" scenarios="1"/>
  <mergeCells count="1">
    <mergeCell ref="A1:W2"/>
  </mergeCells>
  <dataValidations count="9">
    <dataValidation type="list" allowBlank="1" showInputMessage="1" showErrorMessage="1" sqref="C13" xr:uid="{FEC9D5C6-6253-4392-BE4C-65E7C06175B3}">
      <formula1>$P$4:$P$6</formula1>
    </dataValidation>
    <dataValidation type="list" allowBlank="1" showInputMessage="1" showErrorMessage="1" sqref="C12" xr:uid="{62DCF5AA-1CF4-4EE2-91A5-B50067135E81}">
      <formula1>$O$4:$O$6</formula1>
    </dataValidation>
    <dataValidation type="list" allowBlank="1" showInputMessage="1" showErrorMessage="1" sqref="C7" xr:uid="{59B81450-5DAD-41DD-9372-9994E308B1D3}">
      <formula1>$J$4:$J$6</formula1>
    </dataValidation>
    <dataValidation type="list" allowBlank="1" showInputMessage="1" showErrorMessage="1" sqref="C8" xr:uid="{C82574C1-16F5-4003-BB13-C0CD8E0542FA}">
      <formula1>$K$4:$K$6</formula1>
    </dataValidation>
    <dataValidation type="list" allowBlank="1" showInputMessage="1" showErrorMessage="1" sqref="C9" xr:uid="{0D42E47E-EB3E-4600-A01B-02A21D7F3914}">
      <formula1>$L$4:$L$6</formula1>
    </dataValidation>
    <dataValidation type="list" allowBlank="1" showInputMessage="1" showErrorMessage="1" sqref="C10" xr:uid="{EC70F332-B549-4C4A-A086-AADAF381AFC3}">
      <formula1>$M$4:$M$6</formula1>
    </dataValidation>
    <dataValidation type="list" allowBlank="1" showInputMessage="1" showErrorMessage="1" sqref="C11" xr:uid="{B3666466-4A80-49C4-9F58-D8A472D89204}">
      <formula1>$N$4:$N$6</formula1>
    </dataValidation>
    <dataValidation type="list" allowBlank="1" showInputMessage="1" showErrorMessage="1" sqref="C14" xr:uid="{7F85D59B-A374-403F-95A9-E2FE3E1005FD}">
      <formula1>$Q$4:$Q$6</formula1>
    </dataValidation>
    <dataValidation type="list" allowBlank="1" showInputMessage="1" showErrorMessage="1" sqref="C15" xr:uid="{8ADA89E5-5691-4653-B970-80FC96D46A8B}">
      <formula1>$R$4:$R$6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6C163-A179-45BF-90C5-F7C3DC5247F9}">
  <dimension ref="A1:V17"/>
  <sheetViews>
    <sheetView showGridLines="0" workbookViewId="0">
      <selection activeCell="V17" sqref="V17"/>
    </sheetView>
  </sheetViews>
  <sheetFormatPr defaultRowHeight="15" x14ac:dyDescent="0.25"/>
  <cols>
    <col min="2" max="2" width="23.5703125" customWidth="1"/>
    <col min="3" max="3" width="25.85546875" customWidth="1"/>
    <col min="6" max="9" width="8.7109375" hidden="1" customWidth="1"/>
    <col min="10" max="10" width="10" hidden="1" customWidth="1"/>
    <col min="11" max="11" width="11.7109375" hidden="1" customWidth="1"/>
    <col min="12" max="20" width="8.7109375" hidden="1" customWidth="1"/>
    <col min="21" max="21" width="8.7109375" customWidth="1"/>
  </cols>
  <sheetData>
    <row r="1" spans="1:22" x14ac:dyDescent="0.25">
      <c r="A1" s="43" t="s">
        <v>102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ht="18.75" x14ac:dyDescent="0.35">
      <c r="J3" t="s">
        <v>24</v>
      </c>
      <c r="K3" t="s">
        <v>26</v>
      </c>
      <c r="L3" t="s">
        <v>104</v>
      </c>
      <c r="M3" t="s">
        <v>106</v>
      </c>
      <c r="T3" t="s">
        <v>103</v>
      </c>
    </row>
    <row r="4" spans="1:22" ht="30" x14ac:dyDescent="0.25">
      <c r="B4" s="33" t="s">
        <v>22</v>
      </c>
      <c r="C4" s="25" t="s">
        <v>166</v>
      </c>
      <c r="J4" s="5" t="s">
        <v>33</v>
      </c>
      <c r="K4" s="5" t="s">
        <v>33</v>
      </c>
      <c r="L4" s="5" t="s">
        <v>105</v>
      </c>
      <c r="M4" s="5" t="s">
        <v>4</v>
      </c>
      <c r="N4" s="5"/>
      <c r="O4" s="5"/>
      <c r="P4" s="5"/>
      <c r="S4" s="5"/>
      <c r="T4" t="s">
        <v>8</v>
      </c>
    </row>
    <row r="5" spans="1:22" ht="18" x14ac:dyDescent="0.35">
      <c r="B5" s="35" t="s">
        <v>169</v>
      </c>
      <c r="C5" s="36" t="str">
        <f>IF('Oznaczenie grupy'!C12=F6,'Oznaczenie grupy'!C7,IF('Oznaczenie grupy'!C23=F6,'Oznaczenie grupy'!C18,IF('Oznaczenie grupy'!C34=F6,'Oznaczenie grupy'!C29,Grupa1!F9)))</f>
        <v>-</v>
      </c>
      <c r="J5" s="6"/>
      <c r="K5" s="6"/>
      <c r="L5" s="6"/>
      <c r="M5" s="6"/>
      <c r="N5" s="6"/>
      <c r="O5" s="6"/>
      <c r="P5" s="6"/>
      <c r="S5" s="6"/>
      <c r="T5" s="6" t="s">
        <v>4</v>
      </c>
    </row>
    <row r="6" spans="1:22" ht="18" x14ac:dyDescent="0.35">
      <c r="B6" s="35" t="s">
        <v>170</v>
      </c>
      <c r="C6" s="36" t="str">
        <f>IF('Oznaczenie grupy'!C12=F6,'Oznaczenie grupy'!C9,IF('Oznaczenie grupy'!C23=F6,'Oznaczenie grupy'!C20,IF('Oznaczenie grupy'!C34=F6,'Oznaczenie grupy'!C31,Grupa1!F9)))</f>
        <v>-</v>
      </c>
      <c r="F6" t="s">
        <v>140</v>
      </c>
      <c r="J6" s="6"/>
      <c r="K6" s="6"/>
      <c r="L6" s="6"/>
      <c r="M6" s="6"/>
      <c r="N6" s="6"/>
      <c r="O6" s="6"/>
      <c r="P6" s="6"/>
      <c r="S6" s="6"/>
      <c r="T6" s="5" t="s">
        <v>33</v>
      </c>
    </row>
    <row r="7" spans="1:22" ht="18" x14ac:dyDescent="0.35">
      <c r="B7" s="26" t="s">
        <v>23</v>
      </c>
      <c r="C7" s="31"/>
      <c r="F7" t="str">
        <f>LEFT(G7,5)</f>
        <v>Żaden</v>
      </c>
      <c r="G7" t="str">
        <f>IF(AND(C5=T4,C6=T5,C7=T6,C8=T7,C9=T8,C10=T9),T3,K9)</f>
        <v>Żaden anion nie da takiego zestawu wyników. Sprawdź w materiałach do ćwiczeń.</v>
      </c>
      <c r="H7" t="s">
        <v>39</v>
      </c>
      <c r="J7" s="5"/>
      <c r="K7" s="5"/>
      <c r="L7" s="5"/>
      <c r="O7" s="5"/>
      <c r="P7" s="5"/>
      <c r="S7" s="5"/>
      <c r="T7" s="5" t="s">
        <v>33</v>
      </c>
    </row>
    <row r="8" spans="1:22" ht="18" x14ac:dyDescent="0.35">
      <c r="B8" s="26" t="s">
        <v>25</v>
      </c>
      <c r="C8" s="31"/>
      <c r="F8" t="str">
        <f>LEFT(G8,5)</f>
        <v>Żaden</v>
      </c>
      <c r="G8" t="str">
        <f>IF(AND(C7=T6,C8=T7,C9=T8,C10=T9,C11=T10,C12=T11,C13=T12),T3,K9)</f>
        <v>Żaden anion nie da takiego zestawu wyników. Sprawdź w materiałach do ćwiczeń.</v>
      </c>
      <c r="S8" s="5"/>
      <c r="T8" s="5" t="s">
        <v>105</v>
      </c>
    </row>
    <row r="9" spans="1:22" ht="60" x14ac:dyDescent="0.25">
      <c r="B9" s="27" t="s">
        <v>107</v>
      </c>
      <c r="C9" s="31"/>
      <c r="K9" s="5" t="s">
        <v>36</v>
      </c>
      <c r="S9" s="5"/>
      <c r="T9" s="5" t="s">
        <v>4</v>
      </c>
    </row>
    <row r="10" spans="1:22" x14ac:dyDescent="0.25">
      <c r="B10" s="27" t="s">
        <v>108</v>
      </c>
      <c r="C10" s="31"/>
      <c r="S10" s="5"/>
      <c r="T10" s="5"/>
    </row>
    <row r="11" spans="1:22" x14ac:dyDescent="0.25">
      <c r="B11" s="7" t="s">
        <v>142</v>
      </c>
      <c r="C11" s="7" t="s">
        <v>142</v>
      </c>
      <c r="S11" s="5"/>
      <c r="T11" s="5"/>
    </row>
    <row r="12" spans="1:22" x14ac:dyDescent="0.25">
      <c r="B12" s="7" t="s">
        <v>142</v>
      </c>
      <c r="C12" s="7" t="s">
        <v>142</v>
      </c>
      <c r="S12" s="5"/>
      <c r="T12" s="5"/>
    </row>
    <row r="13" spans="1:22" x14ac:dyDescent="0.25">
      <c r="B13" s="7" t="s">
        <v>142</v>
      </c>
      <c r="C13" s="7" t="s">
        <v>142</v>
      </c>
    </row>
    <row r="14" spans="1:22" x14ac:dyDescent="0.25">
      <c r="B14" s="7" t="s">
        <v>142</v>
      </c>
      <c r="C14" s="4" t="s">
        <v>142</v>
      </c>
    </row>
    <row r="15" spans="1:22" x14ac:dyDescent="0.25">
      <c r="B15" s="7" t="s">
        <v>142</v>
      </c>
      <c r="C15" s="4" t="s">
        <v>142</v>
      </c>
    </row>
    <row r="17" spans="2:22" ht="36" x14ac:dyDescent="0.55000000000000004">
      <c r="B17" s="29" t="s">
        <v>40</v>
      </c>
      <c r="C17" s="30" t="str">
        <f>IFERROR(VLOOKUP(H7,F7:G8,2,0),K9)</f>
        <v>Żaden anion nie da takiego zestawu wyników. Sprawdź w materiałach do ćwiczeń.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</row>
  </sheetData>
  <sheetProtection algorithmName="SHA-512" hashValue="xo9l2yHwxSwSzjuHGQyReurpLxqcw9SweNPfw9wuFFylXJ4yEnJgyh+rzb9m3dim2y3zhTRnMCsvKXot6fL9pg==" saltValue="BRZvCYmkB9Eb5nUldPGVGQ==" spinCount="100000" sheet="1" objects="1" scenarios="1"/>
  <mergeCells count="1">
    <mergeCell ref="A1:V2"/>
  </mergeCells>
  <dataValidations count="4">
    <dataValidation type="list" allowBlank="1" showInputMessage="1" showErrorMessage="1" sqref="C10" xr:uid="{B8A4E146-861F-41AE-B51C-E9ABB6A0A22D}">
      <formula1>$M$4:$M$7</formula1>
    </dataValidation>
    <dataValidation type="list" allowBlank="1" showInputMessage="1" showErrorMessage="1" sqref="C9" xr:uid="{346ABD94-33F7-47FC-AC37-BFDE963016AA}">
      <formula1>$L$4:$L$7</formula1>
    </dataValidation>
    <dataValidation type="list" allowBlank="1" showInputMessage="1" showErrorMessage="1" sqref="C8" xr:uid="{70201441-9D63-4747-A32C-A9DF2854103B}">
      <formula1>$K$4:$K$7</formula1>
    </dataValidation>
    <dataValidation type="list" allowBlank="1" showInputMessage="1" showErrorMessage="1" sqref="C7" xr:uid="{AEC1FF36-F254-46B8-9597-CC69A6225DBE}">
      <formula1>$J$4:$J$7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C9F91-542F-4736-AD38-95B18C853B21}">
  <dimension ref="A1:U17"/>
  <sheetViews>
    <sheetView showGridLines="0" topLeftCell="B1" workbookViewId="0">
      <selection activeCell="E10" sqref="E10"/>
    </sheetView>
  </sheetViews>
  <sheetFormatPr defaultRowHeight="15" x14ac:dyDescent="0.25"/>
  <cols>
    <col min="2" max="2" width="22.140625" customWidth="1"/>
    <col min="3" max="3" width="34.28515625" customWidth="1"/>
    <col min="6" max="21" width="8.7109375" hidden="1" customWidth="1"/>
  </cols>
  <sheetData>
    <row r="1" spans="1:20" x14ac:dyDescent="0.25">
      <c r="A1" s="43" t="s">
        <v>109</v>
      </c>
      <c r="B1" s="43"/>
      <c r="C1" s="43"/>
      <c r="D1" s="43"/>
      <c r="E1" s="43"/>
    </row>
    <row r="2" spans="1:20" x14ac:dyDescent="0.25">
      <c r="A2" s="43"/>
      <c r="B2" s="43"/>
      <c r="C2" s="43"/>
      <c r="D2" s="43"/>
      <c r="E2" s="43"/>
    </row>
    <row r="3" spans="1:20" ht="18.75" x14ac:dyDescent="0.35">
      <c r="J3" t="s">
        <v>24</v>
      </c>
      <c r="K3" t="s">
        <v>26</v>
      </c>
      <c r="L3" t="s">
        <v>111</v>
      </c>
      <c r="M3" t="s">
        <v>113</v>
      </c>
      <c r="T3" t="s">
        <v>110</v>
      </c>
    </row>
    <row r="4" spans="1:20" ht="30" x14ac:dyDescent="0.25">
      <c r="B4" s="33" t="s">
        <v>22</v>
      </c>
      <c r="C4" s="25" t="s">
        <v>166</v>
      </c>
      <c r="J4" s="5" t="s">
        <v>33</v>
      </c>
      <c r="K4" s="5" t="s">
        <v>33</v>
      </c>
      <c r="L4" s="5" t="s">
        <v>112</v>
      </c>
      <c r="M4" s="5" t="s">
        <v>114</v>
      </c>
      <c r="N4" s="5"/>
      <c r="O4" s="5"/>
      <c r="P4" s="5"/>
      <c r="S4" s="5"/>
      <c r="T4" t="s">
        <v>13</v>
      </c>
    </row>
    <row r="5" spans="1:20" ht="18" x14ac:dyDescent="0.35">
      <c r="B5" s="35" t="s">
        <v>169</v>
      </c>
      <c r="C5" s="36" t="str">
        <f>IF('Oznaczenie grupy'!C12=F6,'Oznaczenie grupy'!C7,IF('Oznaczenie grupy'!C23=F6,'Oznaczenie grupy'!C18,IF('Oznaczenie grupy'!C34=F6,'Oznaczenie grupy'!C29,Grupa1!F9)))</f>
        <v>-</v>
      </c>
      <c r="J5" s="6"/>
      <c r="K5" s="6"/>
      <c r="L5" s="6"/>
      <c r="M5" s="6"/>
      <c r="N5" s="6"/>
      <c r="O5" s="6"/>
      <c r="P5" s="6"/>
      <c r="S5" s="6"/>
      <c r="T5" s="6" t="s">
        <v>4</v>
      </c>
    </row>
    <row r="6" spans="1:20" ht="18" x14ac:dyDescent="0.35">
      <c r="B6" s="35" t="s">
        <v>170</v>
      </c>
      <c r="C6" s="36" t="str">
        <f>IF('Oznaczenie grupy'!C12=F6,'Oznaczenie grupy'!C9,IF('Oznaczenie grupy'!C23=F6,'Oznaczenie grupy'!C20,IF('Oznaczenie grupy'!C34=F6,'Oznaczenie grupy'!C31,Grupa1!F9)))</f>
        <v>-</v>
      </c>
      <c r="F6" t="s">
        <v>141</v>
      </c>
      <c r="J6" s="6"/>
      <c r="K6" s="6"/>
      <c r="L6" s="6"/>
      <c r="M6" s="6"/>
      <c r="N6" s="6"/>
      <c r="O6" s="6"/>
      <c r="P6" s="6"/>
      <c r="S6" s="6"/>
      <c r="T6" s="5" t="s">
        <v>33</v>
      </c>
    </row>
    <row r="7" spans="1:20" ht="18" x14ac:dyDescent="0.35">
      <c r="B7" s="26" t="s">
        <v>23</v>
      </c>
      <c r="C7" s="31"/>
      <c r="F7" t="str">
        <f>LEFT(G7,5)</f>
        <v>0</v>
      </c>
      <c r="G7">
        <f>IF(AND(C7=S4,C8=S7,C9=S8,C10=S9),S3,K9)</f>
        <v>0</v>
      </c>
      <c r="H7" t="s">
        <v>39</v>
      </c>
      <c r="J7" s="5"/>
      <c r="K7" s="5"/>
      <c r="L7" s="5"/>
      <c r="O7" s="5"/>
      <c r="P7" s="5"/>
      <c r="S7" s="5"/>
      <c r="T7" s="5" t="s">
        <v>33</v>
      </c>
    </row>
    <row r="8" spans="1:20" ht="18" x14ac:dyDescent="0.35">
      <c r="B8" s="26" t="s">
        <v>25</v>
      </c>
      <c r="C8" s="31"/>
      <c r="F8" t="str">
        <f>LEFT(G8,5)</f>
        <v>Żaden</v>
      </c>
      <c r="G8" t="str">
        <f>IF(AND(C5=T4,C6=T5,C7=T6,C8=T7,C9=T8,C10=T9),T3,K9)</f>
        <v>Żaden anion nie da takiego zestawu wyników. Sprawdź w materiałach do ćwiczeń.</v>
      </c>
      <c r="S8" s="5"/>
      <c r="T8" s="5" t="s">
        <v>112</v>
      </c>
    </row>
    <row r="9" spans="1:20" ht="30" x14ac:dyDescent="0.25">
      <c r="B9" s="27" t="s">
        <v>115</v>
      </c>
      <c r="C9" s="31"/>
      <c r="K9" s="5" t="s">
        <v>36</v>
      </c>
      <c r="S9" s="5"/>
      <c r="T9" s="5" t="s">
        <v>114</v>
      </c>
    </row>
    <row r="10" spans="1:20" ht="33" x14ac:dyDescent="0.35">
      <c r="B10" s="27" t="s">
        <v>116</v>
      </c>
      <c r="C10" s="31"/>
      <c r="S10" s="5"/>
      <c r="T10" s="5"/>
    </row>
    <row r="11" spans="1:20" x14ac:dyDescent="0.25">
      <c r="B11" s="7" t="s">
        <v>142</v>
      </c>
      <c r="C11" s="7" t="s">
        <v>142</v>
      </c>
      <c r="S11" s="5"/>
      <c r="T11" s="5"/>
    </row>
    <row r="12" spans="1:20" x14ac:dyDescent="0.25">
      <c r="B12" s="7" t="s">
        <v>142</v>
      </c>
      <c r="C12" s="7" t="s">
        <v>142</v>
      </c>
      <c r="S12" s="5"/>
      <c r="T12" s="5"/>
    </row>
    <row r="13" spans="1:20" x14ac:dyDescent="0.25">
      <c r="B13" s="7" t="s">
        <v>142</v>
      </c>
      <c r="C13" s="7" t="s">
        <v>142</v>
      </c>
    </row>
    <row r="14" spans="1:20" x14ac:dyDescent="0.25">
      <c r="B14" s="7" t="s">
        <v>142</v>
      </c>
      <c r="C14" s="4" t="s">
        <v>142</v>
      </c>
    </row>
    <row r="15" spans="1:20" x14ac:dyDescent="0.25">
      <c r="B15" s="7" t="s">
        <v>142</v>
      </c>
      <c r="C15" s="4" t="s">
        <v>142</v>
      </c>
    </row>
    <row r="17" spans="2:5" ht="36" x14ac:dyDescent="0.55000000000000004">
      <c r="B17" s="29" t="s">
        <v>40</v>
      </c>
      <c r="C17" s="30" t="str">
        <f>IFERROR(VLOOKUP(H7,F7:G8,2,0),K9)</f>
        <v>Żaden anion nie da takiego zestawu wyników. Sprawdź w materiałach do ćwiczeń.</v>
      </c>
      <c r="D17" s="29"/>
      <c r="E17" s="29"/>
    </row>
  </sheetData>
  <sheetProtection algorithmName="SHA-512" hashValue="FRQl1UVoGLjngS3plwfR6zjC3sJk75U3SGot0kvC7w2+qVIyucaDaIZHuir30XbRHTV1F6VQSAI6INRGXc8Riw==" saltValue="yd7q1IiDXBJEJ5KbE27aLQ==" spinCount="100000" sheet="1" objects="1" scenarios="1"/>
  <mergeCells count="1">
    <mergeCell ref="A1:E2"/>
  </mergeCells>
  <dataValidations count="4">
    <dataValidation type="list" allowBlank="1" showInputMessage="1" showErrorMessage="1" sqref="C7" xr:uid="{79AB9C1E-5756-46AE-99B6-5AE2F75C6E03}">
      <formula1>$J$4:$J$7</formula1>
    </dataValidation>
    <dataValidation type="list" allowBlank="1" showInputMessage="1" showErrorMessage="1" sqref="C8" xr:uid="{32F0C227-97C4-4B8F-B844-A4C6E406F2EB}">
      <formula1>$K$4:$K$7</formula1>
    </dataValidation>
    <dataValidation type="list" allowBlank="1" showInputMessage="1" showErrorMessage="1" sqref="C9" xr:uid="{9D61F48E-4EDD-42BF-BDAF-3335893BD3EA}">
      <formula1>$L$4:$L$7</formula1>
    </dataValidation>
    <dataValidation type="list" allowBlank="1" showInputMessage="1" showErrorMessage="1" sqref="C10" xr:uid="{AF73400E-34EB-477E-A9AF-F3473400813B}">
      <formula1>$M$4:$M$7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Instrukcja</vt:lpstr>
      <vt:lpstr>Oznaczenie grupy</vt:lpstr>
      <vt:lpstr>Grupa1</vt:lpstr>
      <vt:lpstr>Grupa2</vt:lpstr>
      <vt:lpstr>Grupa3</vt:lpstr>
      <vt:lpstr>Grupa4</vt:lpstr>
      <vt:lpstr>Grupa5</vt:lpstr>
      <vt:lpstr>Grupa6</vt:lpstr>
      <vt:lpstr>Grupa7</vt:lpstr>
      <vt:lpstr>Sprawozdanie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Slawomir Lis</dc:creator>
  <cp:lastModifiedBy>Sławomir Lis</cp:lastModifiedBy>
  <cp:lastPrinted>2020-04-23T13:20:59Z</cp:lastPrinted>
  <dcterms:created xsi:type="dcterms:W3CDTF">2020-04-20T11:04:33Z</dcterms:created>
  <dcterms:modified xsi:type="dcterms:W3CDTF">2020-04-27T17:30:54Z</dcterms:modified>
</cp:coreProperties>
</file>